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lenovo\Desktop\Doc PRO GMV\Expert GDT et GIRE\Marchés Produit 2 ASYPON\Bois villages Pilotes\Cadre de BPU\"/>
    </mc:Choice>
  </mc:AlternateContent>
  <xr:revisionPtr revIDLastSave="0" documentId="13_ncr:1_{66F44995-6F1E-47C3-99A6-747F2D75B125}" xr6:coauthVersionLast="47" xr6:coauthVersionMax="47" xr10:uidLastSave="{00000000-0000-0000-0000-000000000000}"/>
  <bookViews>
    <workbookView xWindow="-108" yWindow="-108" windowWidth="23256" windowHeight="12456" activeTab="1" xr2:uid="{82777F83-2E76-4C56-929E-30C4525ABA13}"/>
  </bookViews>
  <sheets>
    <sheet name="RECAP" sheetId="4" r:id="rId1"/>
    <sheet name="Généralités" sheetId="3" r:id="rId2"/>
    <sheet name="Magasin-Casegardien" sheetId="5" r:id="rId3"/>
    <sheet name="Cloture Princ" sheetId="6" r:id="rId4"/>
    <sheet name="Cloture Logement" sheetId="7" state="hidden" r:id="rId5"/>
    <sheet name="Cloture jardin" sheetId="9" state="hidden" r:id="rId6"/>
    <sheet name="AMENAGEMENT" sheetId="8" state="hidden" r:id="rId7"/>
  </sheets>
  <definedNames>
    <definedName name="_xlnm.Print_Area" localSheetId="6">AMENAGEMENT!$A$1:$H$20</definedName>
    <definedName name="_xlnm.Print_Area" localSheetId="5">'Cloture jardin'!$A$1:$H$25</definedName>
    <definedName name="_xlnm.Print_Area" localSheetId="4">'Cloture Logement'!$A$1:$H$26</definedName>
    <definedName name="_xlnm.Print_Area" localSheetId="3">'Cloture Princ'!$A$1:$E$27</definedName>
    <definedName name="_xlnm.Print_Area" localSheetId="1">Généralités!$A$1:$E$20</definedName>
    <definedName name="_xlnm.Print_Area" localSheetId="2">'Magasin-Casegardien'!$A$1:$E$64</definedName>
    <definedName name="_xlnm.Print_Area" localSheetId="0">RECAP!$A$1:$E$18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9" l="1"/>
  <c r="D16" i="7"/>
  <c r="D12" i="8"/>
  <c r="D20" i="9"/>
  <c r="D15" i="9"/>
  <c r="D12" i="9"/>
  <c r="D11" i="9"/>
  <c r="D10" i="9"/>
  <c r="D9" i="9"/>
  <c r="M8" i="9"/>
  <c r="D8" i="9"/>
  <c r="N7" i="9"/>
  <c r="D18" i="9" s="1"/>
  <c r="D7" i="9"/>
  <c r="M6" i="9"/>
  <c r="D14" i="9" l="1"/>
  <c r="M7" i="9"/>
  <c r="K22" i="9" l="1"/>
  <c r="J10" i="8" l="1"/>
  <c r="J11" i="8"/>
  <c r="K6" i="6"/>
  <c r="N3" i="7"/>
  <c r="D18" i="7"/>
  <c r="I43" i="5"/>
  <c r="D20" i="7"/>
  <c r="D15" i="7"/>
  <c r="D14" i="7"/>
  <c r="D13" i="7"/>
  <c r="D12" i="7"/>
  <c r="D11" i="7"/>
  <c r="D10" i="7"/>
  <c r="D9" i="7"/>
  <c r="M8" i="7"/>
  <c r="D8" i="7"/>
  <c r="D7" i="7"/>
  <c r="M6" i="7"/>
  <c r="M7" i="7" s="1"/>
  <c r="I39" i="5"/>
  <c r="I38" i="5"/>
  <c r="I37" i="5"/>
  <c r="H31" i="5"/>
  <c r="G24" i="5"/>
  <c r="G23" i="5"/>
  <c r="G17" i="5"/>
  <c r="G15" i="5"/>
  <c r="G14" i="5"/>
  <c r="G13" i="5"/>
  <c r="J6" i="6" l="1"/>
  <c r="J8" i="6"/>
  <c r="J7" i="6"/>
  <c r="H24" i="6" l="1"/>
  <c r="H2" i="3" l="1"/>
  <c r="H19" i="4" l="1"/>
</calcChain>
</file>

<file path=xl/sharedStrings.xml><?xml version="1.0" encoding="utf-8"?>
<sst xmlns="http://schemas.openxmlformats.org/spreadsheetml/2006/main" count="342" uniqueCount="186">
  <si>
    <t>9,6*10</t>
  </si>
  <si>
    <t>I</t>
  </si>
  <si>
    <t>Sous - total    I</t>
  </si>
  <si>
    <t>II</t>
  </si>
  <si>
    <t>TERRASSEMENT</t>
  </si>
  <si>
    <t>m2</t>
  </si>
  <si>
    <t xml:space="preserve">Fouilles en rigole pour semelles filantes de fondation de 0,50 de large et 1,10 de profondeur minimale du côté le plus bas du terrain sous tous les murs du bâtiment, de la  terrasse non couverte                          </t>
  </si>
  <si>
    <t>m3</t>
  </si>
  <si>
    <t xml:space="preserve">Remblai des fouilles </t>
  </si>
  <si>
    <t>Remblai arrosé et compacté sous forme d'aire</t>
  </si>
  <si>
    <t>III</t>
  </si>
  <si>
    <t>FONDATIONS - SOUBASSEMENT</t>
  </si>
  <si>
    <t xml:space="preserve">Béton de propreté dosé à 150 kg de CPA sous les murs, épaisseur 0,05 </t>
  </si>
  <si>
    <t xml:space="preserve">Béton armé dosé à 350 kg/m3 pour semelles filantes de 50 cm de large et 20 cm d'épaisseur sous les murs de soubassement du bâtiment  </t>
  </si>
  <si>
    <t xml:space="preserve">Mur de soubassement en agglos pleins de 20 x 20 x 40 cm </t>
  </si>
  <si>
    <t xml:space="preserve">B A dosé à 350 kg/m3 pour amorces poteaux </t>
  </si>
  <si>
    <t xml:space="preserve">Béton armé dosé à 350 kg/m3 pour chaînage bas </t>
  </si>
  <si>
    <t>IV</t>
  </si>
  <si>
    <t>Maçonnerie en agglos creux de 15 x 20 x 40</t>
  </si>
  <si>
    <t xml:space="preserve">B. A. dosé à 350 pour chaînage linteau (15x20) </t>
  </si>
  <si>
    <t xml:space="preserve">B. A. dosé à 350 pour scellement des pannes et couronnement </t>
  </si>
  <si>
    <t xml:space="preserve">B.A. dosé à 350 pour poteaux en l'élévation </t>
  </si>
  <si>
    <t xml:space="preserve">Béton armé dosé à 350 pour appuis des fenêtres  </t>
  </si>
  <si>
    <t>Sous - total IV</t>
  </si>
  <si>
    <t>V</t>
  </si>
  <si>
    <t>Enduit ciment sur murs intérieurs</t>
  </si>
  <si>
    <t>ml</t>
  </si>
  <si>
    <t>Sous - total V</t>
  </si>
  <si>
    <t>VI</t>
  </si>
  <si>
    <t>CHARPENTE - COUVERTURE</t>
  </si>
  <si>
    <t xml:space="preserve">Fourniture et pose de cours de pannes en tubes carrés lourds de 50/2 </t>
  </si>
  <si>
    <t xml:space="preserve">Feutre bitumeux                                                                                                                                                                                                                                              </t>
  </si>
  <si>
    <t>u</t>
  </si>
  <si>
    <t>Faux plafond en contreplaqué de 5 mm sur lambourdage de 10/10 en encadrement de 60 x 60</t>
  </si>
  <si>
    <t>Sous - total VI</t>
  </si>
  <si>
    <t>VII</t>
  </si>
  <si>
    <t xml:space="preserve">Porte métallique persiennée de 80/220                                                                                                                                                                                                 </t>
  </si>
  <si>
    <r>
      <t>Fenêtre métallique persiennée orientable de 100/120</t>
    </r>
    <r>
      <rPr>
        <sz val="10"/>
        <rFont val="Arial"/>
        <family val="2"/>
      </rPr>
      <t/>
    </r>
  </si>
  <si>
    <t>Sous - total VII</t>
  </si>
  <si>
    <t>VIII</t>
  </si>
  <si>
    <t>PEINTURE</t>
  </si>
  <si>
    <t xml:space="preserve">Peinture fom sur murs intérieurs  </t>
  </si>
  <si>
    <t>Peinture à huile sur menuiseries</t>
  </si>
  <si>
    <t xml:space="preserve">Peinture  Vernis sur faux plafond et portes isoplanes </t>
  </si>
  <si>
    <t>Sous - total VIII</t>
  </si>
  <si>
    <t>IX</t>
  </si>
  <si>
    <t>PLOMBERIE SANITAIRE ET ASSAINISSEMENT</t>
  </si>
  <si>
    <t>ff</t>
  </si>
  <si>
    <t>Fourniture et pose de siphon de sol</t>
  </si>
  <si>
    <t xml:space="preserve">Réalisation de puisard pour 10 usagers </t>
  </si>
  <si>
    <t>Fosse septique à trois compartiments pour 10 usagers</t>
  </si>
  <si>
    <t>Sous - total IX</t>
  </si>
  <si>
    <t xml:space="preserve">DEVIS QUANTITATIF ESTIMATIF </t>
  </si>
  <si>
    <t>Unité</t>
  </si>
  <si>
    <t>N°</t>
  </si>
  <si>
    <t>Désignation</t>
  </si>
  <si>
    <t>Quantité</t>
  </si>
  <si>
    <t>Prix Unitaire FCFA</t>
  </si>
  <si>
    <t>Prix Total FCFA</t>
  </si>
  <si>
    <t>Prix Unitaire (EURO)</t>
  </si>
  <si>
    <t>Prix Total (EURO)</t>
  </si>
  <si>
    <r>
      <t xml:space="preserve">Fet P de cornière de 30 x 30 </t>
    </r>
    <r>
      <rPr>
        <b/>
        <sz val="11"/>
        <rFont val="Calibri"/>
        <family val="2"/>
        <scheme val="minor"/>
      </rPr>
      <t>:</t>
    </r>
  </si>
  <si>
    <t xml:space="preserve">TOTAL LOGEMENT GARDIEN </t>
  </si>
  <si>
    <t>B / LOGEMENT GARDIEN</t>
  </si>
  <si>
    <t xml:space="preserve">Enduit tyrolien sur murs extérieurs </t>
  </si>
  <si>
    <t>Sous - total  II</t>
  </si>
  <si>
    <t>Sous - total III</t>
  </si>
  <si>
    <t>7.1</t>
  </si>
  <si>
    <t>7.2</t>
  </si>
  <si>
    <t>7.3</t>
  </si>
  <si>
    <t>1.2</t>
  </si>
  <si>
    <t>1.3</t>
  </si>
  <si>
    <t>1.4</t>
  </si>
  <si>
    <t>2.1</t>
  </si>
  <si>
    <t>2.2</t>
  </si>
  <si>
    <t>2.3</t>
  </si>
  <si>
    <t>2.4</t>
  </si>
  <si>
    <t>2.5</t>
  </si>
  <si>
    <t>2.6</t>
  </si>
  <si>
    <t>2.7</t>
  </si>
  <si>
    <t>3.1</t>
  </si>
  <si>
    <t>3.2</t>
  </si>
  <si>
    <t>3.3</t>
  </si>
  <si>
    <t>3.4</t>
  </si>
  <si>
    <t>3.5</t>
  </si>
  <si>
    <t>4.1</t>
  </si>
  <si>
    <t>4.2</t>
  </si>
  <si>
    <t>4.3</t>
  </si>
  <si>
    <t>5.1</t>
  </si>
  <si>
    <t>5.2</t>
  </si>
  <si>
    <t>5.3</t>
  </si>
  <si>
    <t>5.4</t>
  </si>
  <si>
    <t>6.1</t>
  </si>
  <si>
    <t>6.2</t>
  </si>
  <si>
    <t>6.3</t>
  </si>
  <si>
    <t>6.4</t>
  </si>
  <si>
    <t>6.5</t>
  </si>
  <si>
    <t>8.1</t>
  </si>
  <si>
    <t>8.2</t>
  </si>
  <si>
    <t>8.3</t>
  </si>
  <si>
    <t>8.4</t>
  </si>
  <si>
    <t>8.5</t>
  </si>
  <si>
    <t>8.6</t>
  </si>
  <si>
    <t>Fourreautage et fileries</t>
  </si>
  <si>
    <t>F et P d'une plaque signalétique métallique sur pied de 150 x75 pour identification </t>
  </si>
  <si>
    <t xml:space="preserve">Fouille en trou de 0,3x0,3x0,50 </t>
  </si>
  <si>
    <t xml:space="preserve">Gros béton de fixation des poteaux en cornieres 0,3x0,3x0,50 sous poteaux support des cornieres        </t>
  </si>
  <si>
    <r>
      <t xml:space="preserve">Fourniture et pose de grillage de bonne qualité en fil galva de </t>
    </r>
    <r>
      <rPr>
        <sz val="11"/>
        <color theme="1"/>
        <rFont val="Calibri"/>
        <family val="2"/>
      </rPr>
      <t>Ø2,5mm hauteur 1,8m</t>
    </r>
  </si>
  <si>
    <t xml:space="preserve">Fouille en trou de 0,5x0,5x0,60 </t>
  </si>
  <si>
    <t xml:space="preserve">Béton armé pour semelle isolée 0,5x0,5x0,15 sous poteaux B.A </t>
  </si>
  <si>
    <t xml:space="preserve">Béton armé pour poteaux </t>
  </si>
  <si>
    <r>
      <t xml:space="preserve">Fourniture et pose  3 rangées de fil galva tendeur de </t>
    </r>
    <r>
      <rPr>
        <sz val="11"/>
        <color theme="1"/>
        <rFont val="Calibri"/>
        <family val="2"/>
      </rPr>
      <t>Ø2,5mm y compris tendeurs et toutes sujétions</t>
    </r>
  </si>
  <si>
    <r>
      <t xml:space="preserve">Fourniture et pose  3 rangées de fil barbelet de </t>
    </r>
    <r>
      <rPr>
        <sz val="11"/>
        <color theme="1"/>
        <rFont val="Calibri"/>
        <family val="2"/>
      </rPr>
      <t>Ø2,5mm y compris tendeurs et toutes sujétions</t>
    </r>
  </si>
  <si>
    <t xml:space="preserve">Béton de propreté sous semelle isolée des poteaux B.A de 5cm d'épaisseur     </t>
  </si>
  <si>
    <t>Fourniture et pose portillon métallique de 1mx2m y compris peinture</t>
  </si>
  <si>
    <t>Enduit tyrolien sur poteaux</t>
  </si>
  <si>
    <t>Peinture à huile sur cornieres</t>
  </si>
  <si>
    <t>Nombre</t>
  </si>
  <si>
    <t>A</t>
  </si>
  <si>
    <t>Généralité</t>
  </si>
  <si>
    <t>B</t>
  </si>
  <si>
    <t>C</t>
  </si>
  <si>
    <t>D</t>
  </si>
  <si>
    <t>Logement gardien</t>
  </si>
  <si>
    <t>Fourniture et pose de WC à chasse manuelle</t>
  </si>
  <si>
    <t xml:space="preserve">Porte métallique persiennée de 70/220 :                                                                                                                                                                                                    </t>
  </si>
  <si>
    <r>
      <t>Fenêtre métallique persiennée orientable de 50/60</t>
    </r>
    <r>
      <rPr>
        <sz val="10"/>
        <rFont val="Arial"/>
        <family val="2"/>
      </rPr>
      <t/>
    </r>
  </si>
  <si>
    <t>Fourniture et pose poteau de tension avec jambe de force  de 2,75m en corniere de 50 lourd entre poteaux B.A</t>
  </si>
  <si>
    <t xml:space="preserve">Fourniture et pose poteau intermédiaire  de 2,75m en corniere de 50 lourd esp de 2,5m </t>
  </si>
  <si>
    <t>Fourniture et pose Tendeur</t>
  </si>
  <si>
    <t>L=560m   l=450m  S= 25,2 ha</t>
  </si>
  <si>
    <t xml:space="preserve"> S= 25,2 ha</t>
  </si>
  <si>
    <t>S= 25,2 ha</t>
  </si>
  <si>
    <t>Installation du chantier et repli, nettoyage général</t>
  </si>
  <si>
    <t>Installation du chantier et repli, débroussaillage</t>
  </si>
  <si>
    <t>Réalisation des démi-lunes</t>
  </si>
  <si>
    <t>TOTAL GÉNÉRALITÉS</t>
  </si>
  <si>
    <t xml:space="preserve">PROJET DE RÉALISATION DE BOIS VILLAGE DE SAKIRA/GOTHEYE </t>
  </si>
  <si>
    <t>AMÉNAGEMENT ET PLANTATION D'ARBRES</t>
  </si>
  <si>
    <t>A / GÉNÉRALITÉS</t>
  </si>
  <si>
    <t>Plantation d'arbres et arbustes de taille 60 cm minimum</t>
  </si>
  <si>
    <t>E / AMÉNAGEMENT ET PLANTATION D'ARBRES</t>
  </si>
  <si>
    <t>E</t>
  </si>
  <si>
    <t>Fourniture et pose portillon métallique de 1mx2m y compris antirouille et peinture</t>
  </si>
  <si>
    <t>12/20m</t>
  </si>
  <si>
    <t>Fourniture et pose portillon grillagée de 1mx1,80m y compris antirouille et peinture</t>
  </si>
  <si>
    <t>TOTAL CLOTURE JARDIN</t>
  </si>
  <si>
    <t>F / CLOTURE JARDIN MARAICHER DE 2 HECTARES (200m x 100m)</t>
  </si>
  <si>
    <t>F</t>
  </si>
  <si>
    <t>RÉCAPITULATIF GENERAL</t>
  </si>
  <si>
    <t>Clôture principale grillagée</t>
  </si>
  <si>
    <t>Clôture logement gardien grillagée</t>
  </si>
  <si>
    <t>Clôture Jardin</t>
  </si>
  <si>
    <t>Aménagement et Plantation d'arbres</t>
  </si>
  <si>
    <t>TOTAL RÉCAPITULATIF GENERAL</t>
  </si>
  <si>
    <t>Préparation, décapage du terrain et implantation</t>
  </si>
  <si>
    <t xml:space="preserve">B.A.  dosé à 350 pour Forme d'aire de 10 cm avec chape incorporée </t>
  </si>
  <si>
    <t xml:space="preserve">B.A.  pour marche d'entrée dosé à 350kg/m3 </t>
  </si>
  <si>
    <t>BÉTON ARME - MAÇONNERIE ÉLÉVATION</t>
  </si>
  <si>
    <t>ENDUITS - REVÊTEMENTS</t>
  </si>
  <si>
    <t>Relevé d'étanchéité en pax alu de 40 y c toutes sujétions</t>
  </si>
  <si>
    <t>Fourniture et pose du bac alu zinc de 63/100</t>
  </si>
  <si>
    <t>MENUISERIES MÉTALLIQUES ET BOIS</t>
  </si>
  <si>
    <t>Aération de comble entre la tôle et le faux plafond en grille de 20 x 20 muni de tamis à l'intérieur</t>
  </si>
  <si>
    <t>Regards de visite de la sortie de bâtiment à la fosse ou au puisard  conforme aux normes et de dimensions 50 x 50</t>
  </si>
  <si>
    <t>ÉLECTRICITÉ</t>
  </si>
  <si>
    <t xml:space="preserve">C / CLÔTURE PRINCIPALE GRILLAGÉE DE 2000ml </t>
  </si>
  <si>
    <t xml:space="preserve">Gros béton de fixation des poteaux en cornières 0,3x0,3x0,50 sous poteaux support des cornières        </t>
  </si>
  <si>
    <t xml:space="preserve">Béton de propreté sous semelle isolée des poteaux B.A. de 5cm d'épaisseur     </t>
  </si>
  <si>
    <t xml:space="preserve">Béton armé pour semelle isolée 0,5x0,5x0,15 sous poteaux B.A. </t>
  </si>
  <si>
    <t>Fourniture et pose poteau de tension avec jambe de force  de 2,75m en cornière de 50 lourd entre poteaux B.A.</t>
  </si>
  <si>
    <t xml:space="preserve">Fourniture et pose poteau intermédiaire  de 2,75m en cornière de 50 lourd esp de 2,5m </t>
  </si>
  <si>
    <t>Fourniture et pose du portail métallique double battant de 3mx2m y compris antirouille et peinture</t>
  </si>
  <si>
    <t>Peinture à huile sur cornières</t>
  </si>
  <si>
    <t xml:space="preserve">TOTAL CLÔTURE PRINCIPALE GRILLAGÉE </t>
  </si>
  <si>
    <t xml:space="preserve">D / CLÔTURE LOGEMENT GARDIEN DE 80ml </t>
  </si>
  <si>
    <t>Fourniture et pose poteau de tension avec jambe de force  de 2,75m en cornière de 50/50/4  entre poteaux B.A.</t>
  </si>
  <si>
    <t xml:space="preserve">Fourniture et pose poteau intermédiaire  de 2,75m en cornière de 50/50/4 esp de 2,5m </t>
  </si>
  <si>
    <t>TOTAL CLÔTURE LOGEMENT</t>
  </si>
  <si>
    <t xml:space="preserve">Fourniture et pose de robinet de puisage </t>
  </si>
  <si>
    <t>8.7</t>
  </si>
  <si>
    <t>Tuyauteries d'alimentation et d'évacuation et d'aération fosse</t>
  </si>
  <si>
    <t>Portique  à l'entrée principale du site: il sera realisé avec des poteaux en BA et l'enseigne en structure métallique (avec l’indication du projet)</t>
  </si>
  <si>
    <t>Prix Unitaire en chiffre  (FCFA)</t>
  </si>
  <si>
    <t>Prix Unitaire en lettre (FCFA)</t>
  </si>
  <si>
    <t>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</si>
</sst>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_-* #,##0\ _F_-;\-* #,##0\ _F_-;_-* &quot;-&quot;??\ _F_-;_-@_-"/>
    <numFmt numFmtId="165" formatCode="#,##0_ ;\-#,##0\ "/>
    <numFmt numFmtId="166" formatCode="0.000"/>
    <numFmt numFmtId="167" formatCode="_-* #,##0.00\ _€_-;\-* #,##0.00\ _€_-;_-* &quot;-&quot;??\ _€_-;_-@_-"/>
    <numFmt numFmtId="168" formatCode="#,##0.0_ ;\-#,##0.0\ "/>
    <numFmt numFmtId="169" formatCode="#,##0.00_ ;\-#,##0.00\ "/>
    <numFmt numFmtId="170" formatCode="#,##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11"/>
      <color theme="1"/>
      <name val="Bodoni MT"/>
      <family val="1"/>
    </font>
    <font>
      <b/>
      <sz val="11"/>
      <name val="Bodoni MT"/>
      <family val="1"/>
    </font>
    <font>
      <sz val="11"/>
      <name val="Bodoni MT"/>
      <family val="1"/>
    </font>
    <font>
      <sz val="10"/>
      <name val="Arial"/>
      <family val="2"/>
    </font>
    <font>
      <sz val="11"/>
      <color indexed="10"/>
      <name val="Bodoni MT"/>
      <family val="1"/>
    </font>
    <font>
      <b/>
      <sz val="14"/>
      <color rgb="FF000000"/>
      <name val="Times New Roman"/>
      <family val="1"/>
    </font>
    <font>
      <b/>
      <sz val="11"/>
      <color rgb="FF000000"/>
      <name val="Calibri"/>
      <family val="2"/>
      <scheme val="minor"/>
    </font>
    <font>
      <sz val="11"/>
      <color rgb="FF000000"/>
      <name val="Calibri"/>
      <family val="2"/>
      <scheme val="minor"/>
    </font>
    <font>
      <b/>
      <sz val="11"/>
      <name val="Calibri"/>
      <family val="2"/>
      <scheme val="minor"/>
    </font>
    <font>
      <sz val="11"/>
      <name val="Calibri"/>
      <family val="2"/>
      <scheme val="minor"/>
    </font>
    <font>
      <b/>
      <sz val="14"/>
      <color rgb="FF000000"/>
      <name val="Arial"/>
      <family val="2"/>
    </font>
    <font>
      <sz val="8"/>
      <name val="Calibri"/>
      <family val="2"/>
      <scheme val="minor"/>
    </font>
    <font>
      <sz val="11"/>
      <color theme="1"/>
      <name val="Calibri"/>
      <family val="2"/>
    </font>
    <font>
      <b/>
      <sz val="12"/>
      <color rgb="FF000000"/>
      <name val="Times New Roman"/>
      <family val="1"/>
    </font>
    <font>
      <sz val="11"/>
      <name val="Times New Roman"/>
      <family val="1"/>
    </font>
    <font>
      <sz val="11"/>
      <color rgb="FF585756"/>
      <name val="Times New Roman"/>
      <family val="1"/>
    </font>
    <font>
      <b/>
      <sz val="14"/>
      <name val="Calibri"/>
      <family val="2"/>
      <scheme val="minor"/>
    </font>
    <font>
      <b/>
      <sz val="14"/>
      <color theme="1"/>
      <name val="Calibri"/>
      <family val="2"/>
      <scheme val="minor"/>
    </font>
    <font>
      <b/>
      <sz val="16"/>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167" fontId="1" fillId="0" borderId="0" applyFont="0" applyFill="0" applyBorder="0" applyAlignment="0" applyProtection="0"/>
    <xf numFmtId="41" fontId="1" fillId="0" borderId="0" applyFont="0" applyFill="0" applyBorder="0" applyAlignment="0" applyProtection="0"/>
  </cellStyleXfs>
  <cellXfs count="72">
    <xf numFmtId="0" fontId="0" fillId="0" borderId="0" xfId="0"/>
    <xf numFmtId="0" fontId="0" fillId="0" borderId="0" xfId="0" applyAlignment="1">
      <alignment horizontal="center" vertical="center"/>
    </xf>
    <xf numFmtId="3" fontId="0" fillId="0" borderId="0" xfId="0" applyNumberFormat="1" applyAlignment="1">
      <alignment horizontal="center" vertical="center"/>
    </xf>
    <xf numFmtId="4" fontId="0" fillId="0" borderId="1" xfId="0" applyNumberFormat="1" applyBorder="1" applyAlignment="1">
      <alignment horizontal="center" vertical="center"/>
    </xf>
    <xf numFmtId="0" fontId="8" fillId="0" borderId="0" xfId="0" applyFont="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Border="1" applyAlignment="1">
      <alignment vertical="center" wrapText="1"/>
    </xf>
    <xf numFmtId="0" fontId="2" fillId="0" borderId="1" xfId="0" applyFont="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wrapText="1"/>
    </xf>
    <xf numFmtId="0" fontId="2" fillId="0" borderId="1" xfId="0" applyFont="1" applyBorder="1" applyAlignment="1">
      <alignment vertical="center"/>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3" fontId="12" fillId="0" borderId="1" xfId="1" applyNumberFormat="1" applyFont="1" applyBorder="1" applyAlignment="1">
      <alignment horizontal="center" vertical="center" wrapText="1"/>
    </xf>
    <xf numFmtId="164" fontId="12" fillId="0" borderId="1" xfId="1" applyNumberFormat="1" applyFont="1" applyBorder="1" applyAlignment="1">
      <alignment vertical="center" wrapText="1"/>
    </xf>
    <xf numFmtId="0" fontId="11" fillId="0" borderId="1" xfId="0" applyFont="1" applyBorder="1" applyAlignment="1">
      <alignment horizontal="right" vertical="center" wrapText="1"/>
    </xf>
    <xf numFmtId="165" fontId="11" fillId="2" borderId="1" xfId="1" applyNumberFormat="1" applyFont="1" applyFill="1" applyBorder="1" applyAlignment="1">
      <alignment horizontal="center" vertical="center" wrapText="1"/>
    </xf>
    <xf numFmtId="3" fontId="12" fillId="0" borderId="1" xfId="0" applyNumberFormat="1" applyFont="1" applyBorder="1" applyAlignment="1">
      <alignment horizontal="center" vertical="center" wrapText="1"/>
    </xf>
    <xf numFmtId="3" fontId="12" fillId="0" borderId="1" xfId="0" applyNumberFormat="1" applyFont="1" applyBorder="1" applyAlignment="1">
      <alignment vertical="center" wrapText="1"/>
    </xf>
    <xf numFmtId="166" fontId="12" fillId="0" borderId="1" xfId="0" applyNumberFormat="1" applyFont="1" applyBorder="1" applyAlignment="1">
      <alignment horizontal="center" vertical="center" wrapText="1"/>
    </xf>
    <xf numFmtId="0" fontId="12" fillId="0" borderId="1" xfId="0" applyFont="1" applyBorder="1" applyAlignment="1">
      <alignment vertical="center"/>
    </xf>
    <xf numFmtId="3" fontId="11" fillId="0" borderId="1" xfId="0" applyNumberFormat="1" applyFont="1" applyBorder="1" applyAlignment="1">
      <alignment vertical="center" wrapText="1"/>
    </xf>
    <xf numFmtId="164" fontId="12" fillId="0" borderId="1" xfId="1" applyNumberFormat="1" applyFont="1" applyBorder="1" applyAlignment="1">
      <alignment horizontal="center" vertical="center" wrapText="1"/>
    </xf>
    <xf numFmtId="0" fontId="13" fillId="0" borderId="0" xfId="0" applyFont="1" applyAlignment="1">
      <alignment horizontal="center" vertical="center" wrapText="1"/>
    </xf>
    <xf numFmtId="0" fontId="2" fillId="2" borderId="1" xfId="0" applyFont="1" applyFill="1" applyBorder="1" applyAlignment="1">
      <alignment horizontal="center" vertical="center"/>
    </xf>
    <xf numFmtId="165" fontId="11" fillId="0" borderId="1" xfId="1" applyNumberFormat="1" applyFont="1" applyFill="1" applyBorder="1" applyAlignment="1">
      <alignment horizontal="center" vertical="center" wrapText="1"/>
    </xf>
    <xf numFmtId="169" fontId="11" fillId="0" borderId="1" xfId="1" applyNumberFormat="1" applyFont="1" applyFill="1" applyBorder="1" applyAlignment="1">
      <alignment horizontal="center" vertical="center" wrapText="1"/>
    </xf>
    <xf numFmtId="165" fontId="11" fillId="0" borderId="1" xfId="1" applyNumberFormat="1"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vertical="center" wrapText="1"/>
    </xf>
    <xf numFmtId="3" fontId="0" fillId="0" borderId="1" xfId="0" applyNumberFormat="1" applyBorder="1" applyAlignment="1">
      <alignment horizontal="center" vertical="center"/>
    </xf>
    <xf numFmtId="168" fontId="0" fillId="0" borderId="1" xfId="2" applyNumberFormat="1" applyFont="1" applyBorder="1" applyAlignment="1">
      <alignment horizontal="right" vertical="center"/>
    </xf>
    <xf numFmtId="170" fontId="0" fillId="0" borderId="1" xfId="0" applyNumberFormat="1" applyBorder="1" applyAlignment="1">
      <alignment horizontal="center" vertical="center"/>
    </xf>
    <xf numFmtId="165" fontId="0" fillId="0" borderId="1" xfId="2" applyNumberFormat="1" applyFont="1" applyBorder="1" applyAlignment="1">
      <alignment horizontal="center" vertical="center"/>
    </xf>
    <xf numFmtId="0" fontId="10" fillId="0" borderId="1" xfId="0" applyFont="1" applyBorder="1" applyAlignment="1">
      <alignment horizontal="center" vertical="center"/>
    </xf>
    <xf numFmtId="0" fontId="2" fillId="3" borderId="1" xfId="0" applyFont="1" applyFill="1" applyBorder="1" applyAlignment="1">
      <alignment vertical="center"/>
    </xf>
    <xf numFmtId="0" fontId="0" fillId="3" borderId="1" xfId="0" applyFill="1" applyBorder="1"/>
    <xf numFmtId="169" fontId="2" fillId="3" borderId="1" xfId="2" applyNumberFormat="1" applyFont="1"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wrapText="1"/>
    </xf>
    <xf numFmtId="4" fontId="10" fillId="0" borderId="1" xfId="0" applyNumberFormat="1" applyFont="1" applyBorder="1" applyAlignment="1">
      <alignment horizontal="right" vertical="center" wrapText="1"/>
    </xf>
    <xf numFmtId="0" fontId="18" fillId="0" borderId="1" xfId="0" applyFont="1" applyBorder="1" applyAlignment="1">
      <alignment horizontal="center" vertical="center"/>
    </xf>
    <xf numFmtId="4" fontId="10"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66" fontId="0" fillId="0" borderId="0" xfId="0" applyNumberFormat="1"/>
    <xf numFmtId="0" fontId="3" fillId="0" borderId="0" xfId="0" applyFont="1" applyAlignment="1">
      <alignment horizontal="center" vertical="center" wrapText="1"/>
    </xf>
    <xf numFmtId="164" fontId="5" fillId="0" borderId="0" xfId="1" applyNumberFormat="1" applyFont="1" applyFill="1" applyBorder="1" applyAlignment="1">
      <alignment vertical="center" wrapText="1"/>
    </xf>
    <xf numFmtId="165" fontId="4" fillId="0" borderId="0" xfId="1" applyNumberFormat="1" applyFont="1" applyFill="1" applyBorder="1" applyAlignment="1">
      <alignment horizontal="center" vertical="center" wrapText="1"/>
    </xf>
    <xf numFmtId="3" fontId="5" fillId="0" borderId="0" xfId="0" applyNumberFormat="1" applyFont="1" applyAlignment="1">
      <alignment vertical="center" wrapText="1"/>
    </xf>
    <xf numFmtId="3" fontId="4" fillId="0" borderId="0" xfId="0" applyNumberFormat="1" applyFont="1" applyAlignment="1">
      <alignment vertical="center" wrapText="1"/>
    </xf>
    <xf numFmtId="164" fontId="5" fillId="0" borderId="0" xfId="1" applyNumberFormat="1" applyFont="1" applyFill="1" applyBorder="1" applyAlignment="1">
      <alignment horizontal="center" vertical="center" wrapText="1"/>
    </xf>
    <xf numFmtId="0" fontId="7" fillId="0" borderId="0" xfId="0" applyFont="1"/>
    <xf numFmtId="0" fontId="5" fillId="0" borderId="0" xfId="0" applyFont="1"/>
    <xf numFmtId="0" fontId="20" fillId="2" borderId="1" xfId="0" applyFont="1" applyFill="1" applyBorder="1" applyAlignment="1">
      <alignment horizontal="center" vertical="center"/>
    </xf>
    <xf numFmtId="165" fontId="2" fillId="3" borderId="1" xfId="2" applyNumberFormat="1" applyFont="1" applyFill="1" applyBorder="1" applyAlignment="1">
      <alignment horizontal="center" vertical="center"/>
    </xf>
    <xf numFmtId="41" fontId="0" fillId="0" borderId="0" xfId="3" applyFont="1"/>
    <xf numFmtId="0" fontId="8" fillId="0" borderId="0" xfId="0" applyFont="1" applyAlignment="1">
      <alignment horizontal="center" vertical="center" wrapText="1"/>
    </xf>
    <xf numFmtId="0" fontId="16" fillId="0" borderId="0" xfId="0" applyFont="1" applyAlignment="1">
      <alignment horizontal="center" vertical="center"/>
    </xf>
    <xf numFmtId="0" fontId="21" fillId="0" borderId="0" xfId="0" applyFont="1" applyAlignment="1">
      <alignment horizontal="center" vertical="center" wrapText="1"/>
    </xf>
    <xf numFmtId="0" fontId="13" fillId="0" borderId="0" xfId="0" applyFont="1" applyAlignment="1">
      <alignment horizontal="center" vertical="center" wrapText="1"/>
    </xf>
    <xf numFmtId="0" fontId="8" fillId="0" borderId="0" xfId="0" applyFont="1" applyAlignment="1">
      <alignment horizontal="center" vertical="center"/>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cellXfs>
  <cellStyles count="4">
    <cellStyle name="Milliers" xfId="1" builtinId="3"/>
    <cellStyle name="Milliers [0]" xfId="3" builtinId="6"/>
    <cellStyle name="Milliers 2" xfId="2" xr:uid="{CE574D4D-6E77-4057-ACEC-3E6478144F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C7D5E-B2A2-4411-8772-D3DF7376C4FE}">
  <dimension ref="A1:H19"/>
  <sheetViews>
    <sheetView view="pageBreakPreview" zoomScaleNormal="100" zoomScaleSheetLayoutView="100" workbookViewId="0">
      <selection activeCell="A3" sqref="A3:E3"/>
    </sheetView>
  </sheetViews>
  <sheetFormatPr baseColWidth="10" defaultRowHeight="14.4" x14ac:dyDescent="0.3"/>
  <cols>
    <col min="1" max="1" width="5.6640625" customWidth="1"/>
    <col min="2" max="2" width="48.6640625" customWidth="1"/>
    <col min="3" max="3" width="8.6640625" bestFit="1" customWidth="1"/>
    <col min="4" max="4" width="21.21875" customWidth="1"/>
    <col min="5" max="5" width="22.77734375" customWidth="1"/>
    <col min="8" max="8" width="0" hidden="1" customWidth="1"/>
  </cols>
  <sheetData>
    <row r="1" spans="1:5" ht="35.25" customHeight="1" x14ac:dyDescent="0.3">
      <c r="A1" s="63" t="s">
        <v>137</v>
      </c>
      <c r="B1" s="63"/>
      <c r="C1" s="63"/>
      <c r="D1" s="63"/>
      <c r="E1" s="63"/>
    </row>
    <row r="2" spans="1:5" ht="18" customHeight="1" x14ac:dyDescent="0.3">
      <c r="A2" s="64" t="s">
        <v>132</v>
      </c>
      <c r="B2" s="64"/>
      <c r="C2" s="64"/>
      <c r="D2" s="64"/>
      <c r="E2" s="64"/>
    </row>
    <row r="3" spans="1:5" ht="17.399999999999999" x14ac:dyDescent="0.3">
      <c r="A3" s="61" t="s">
        <v>185</v>
      </c>
      <c r="B3" s="61"/>
      <c r="C3" s="61"/>
      <c r="D3" s="61"/>
      <c r="E3" s="61"/>
    </row>
    <row r="4" spans="1:5" ht="17.399999999999999" x14ac:dyDescent="0.3">
      <c r="A4" s="61"/>
      <c r="B4" s="61"/>
      <c r="C4" s="61"/>
      <c r="D4" s="61"/>
      <c r="E4" s="61"/>
    </row>
    <row r="5" spans="1:5" ht="17.399999999999999" x14ac:dyDescent="0.3">
      <c r="A5" s="61" t="s">
        <v>149</v>
      </c>
      <c r="B5" s="61"/>
      <c r="C5" s="61"/>
      <c r="D5" s="61"/>
      <c r="E5" s="61"/>
    </row>
    <row r="6" spans="1:5" ht="15.6" x14ac:dyDescent="0.3">
      <c r="A6" s="62"/>
      <c r="B6" s="62"/>
      <c r="C6" s="62"/>
      <c r="D6" s="62"/>
      <c r="E6" s="62"/>
    </row>
    <row r="8" spans="1:5" ht="30" customHeight="1" x14ac:dyDescent="0.3">
      <c r="A8" s="39" t="s">
        <v>54</v>
      </c>
      <c r="B8" s="6" t="s">
        <v>55</v>
      </c>
      <c r="C8" s="5" t="s">
        <v>117</v>
      </c>
      <c r="D8" s="6" t="s">
        <v>183</v>
      </c>
      <c r="E8" s="7" t="s">
        <v>184</v>
      </c>
    </row>
    <row r="9" spans="1:5" ht="30" customHeight="1" x14ac:dyDescent="0.3">
      <c r="A9" s="43" t="s">
        <v>118</v>
      </c>
      <c r="B9" s="15" t="s">
        <v>119</v>
      </c>
      <c r="C9" s="44">
        <v>1</v>
      </c>
      <c r="D9" s="8"/>
      <c r="E9" s="45"/>
    </row>
    <row r="10" spans="1:5" ht="30" customHeight="1" x14ac:dyDescent="0.3">
      <c r="A10" s="43" t="s">
        <v>120</v>
      </c>
      <c r="B10" s="15" t="s">
        <v>123</v>
      </c>
      <c r="C10" s="44">
        <v>1</v>
      </c>
      <c r="D10" s="8"/>
      <c r="E10" s="45"/>
    </row>
    <row r="11" spans="1:5" ht="30" customHeight="1" x14ac:dyDescent="0.3">
      <c r="A11" s="43" t="s">
        <v>121</v>
      </c>
      <c r="B11" s="15" t="s">
        <v>150</v>
      </c>
      <c r="C11" s="44">
        <v>1</v>
      </c>
      <c r="D11" s="8"/>
      <c r="E11" s="45"/>
    </row>
    <row r="12" spans="1:5" ht="30" customHeight="1" x14ac:dyDescent="0.3">
      <c r="A12" s="43" t="s">
        <v>122</v>
      </c>
      <c r="B12" s="15" t="s">
        <v>151</v>
      </c>
      <c r="C12" s="44">
        <v>0</v>
      </c>
      <c r="D12" s="8"/>
      <c r="E12" s="45"/>
    </row>
    <row r="13" spans="1:5" ht="30" customHeight="1" x14ac:dyDescent="0.3">
      <c r="A13" s="43" t="s">
        <v>142</v>
      </c>
      <c r="B13" s="15" t="s">
        <v>152</v>
      </c>
      <c r="C13" s="44">
        <v>0</v>
      </c>
      <c r="D13" s="8"/>
      <c r="E13" s="45"/>
    </row>
    <row r="14" spans="1:5" ht="30" customHeight="1" x14ac:dyDescent="0.3">
      <c r="A14" s="43" t="s">
        <v>148</v>
      </c>
      <c r="B14" s="15" t="s">
        <v>153</v>
      </c>
      <c r="C14" s="44">
        <v>0</v>
      </c>
      <c r="D14" s="8"/>
      <c r="E14" s="45"/>
    </row>
    <row r="15" spans="1:5" ht="30" customHeight="1" x14ac:dyDescent="0.3">
      <c r="A15" s="43"/>
      <c r="B15" s="15"/>
      <c r="C15" s="44"/>
      <c r="D15" s="8"/>
      <c r="E15" s="45"/>
    </row>
    <row r="16" spans="1:5" ht="30" customHeight="1" x14ac:dyDescent="0.3">
      <c r="A16" s="46"/>
      <c r="B16" s="12" t="s">
        <v>154</v>
      </c>
      <c r="C16" s="39"/>
      <c r="D16" s="47"/>
      <c r="E16" s="48"/>
    </row>
    <row r="19" spans="8:8" x14ac:dyDescent="0.3">
      <c r="H19" s="49">
        <f>E16/655.957</f>
        <v>0</v>
      </c>
    </row>
  </sheetData>
  <mergeCells count="6">
    <mergeCell ref="A3:E3"/>
    <mergeCell ref="A4:E4"/>
    <mergeCell ref="A5:E5"/>
    <mergeCell ref="A6:E6"/>
    <mergeCell ref="A1:E1"/>
    <mergeCell ref="A2:E2"/>
  </mergeCells>
  <pageMargins left="0.70866141732283472" right="0.70866141732283472" top="0.74803149606299213" bottom="0.74803149606299213"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C5A3F-C778-415E-A197-08C9FD659699}">
  <dimension ref="A1:H11"/>
  <sheetViews>
    <sheetView tabSelected="1" view="pageBreakPreview" zoomScaleNormal="70" zoomScaleSheetLayoutView="100" workbookViewId="0">
      <selection activeCell="A4" sqref="A4:E4"/>
    </sheetView>
  </sheetViews>
  <sheetFormatPr baseColWidth="10" defaultRowHeight="14.4" x14ac:dyDescent="0.3"/>
  <cols>
    <col min="1" max="1" width="5.6640625" customWidth="1"/>
    <col min="2" max="2" width="48.6640625" customWidth="1"/>
    <col min="3" max="3" width="6.33203125" style="1" bestFit="1" customWidth="1"/>
    <col min="4" max="4" width="18.5546875" style="2" customWidth="1"/>
    <col min="5" max="5" width="18.109375" customWidth="1"/>
    <col min="6" max="6" width="11.44140625" customWidth="1"/>
    <col min="7" max="7" width="0" hidden="1" customWidth="1"/>
    <col min="8" max="8" width="13" hidden="1" customWidth="1"/>
    <col min="9" max="9" width="0" hidden="1" customWidth="1"/>
    <col min="10" max="10" width="13" bestFit="1" customWidth="1"/>
  </cols>
  <sheetData>
    <row r="1" spans="1:8" ht="49.5" customHeight="1" x14ac:dyDescent="0.3">
      <c r="A1" s="63" t="s">
        <v>137</v>
      </c>
      <c r="B1" s="63"/>
      <c r="C1" s="63"/>
      <c r="D1" s="63"/>
      <c r="E1" s="63"/>
    </row>
    <row r="2" spans="1:8" ht="17.399999999999999" x14ac:dyDescent="0.3">
      <c r="A2" s="64" t="s">
        <v>132</v>
      </c>
      <c r="B2" s="64"/>
      <c r="C2" s="64"/>
      <c r="D2" s="64"/>
      <c r="E2" s="64"/>
      <c r="H2">
        <f>450*560</f>
        <v>252000</v>
      </c>
    </row>
    <row r="3" spans="1:8" ht="17.399999999999999" x14ac:dyDescent="0.3">
      <c r="A3" s="28"/>
      <c r="B3" s="28"/>
      <c r="C3" s="28"/>
      <c r="D3" s="28"/>
      <c r="E3" s="28"/>
    </row>
    <row r="4" spans="1:8" ht="17.399999999999999" x14ac:dyDescent="0.3">
      <c r="A4" s="65" t="s">
        <v>185</v>
      </c>
      <c r="B4" s="65"/>
      <c r="C4" s="65"/>
      <c r="D4" s="65"/>
      <c r="E4" s="65"/>
    </row>
    <row r="5" spans="1:8" ht="17.399999999999999" x14ac:dyDescent="0.3">
      <c r="A5" s="4"/>
      <c r="B5" s="4"/>
      <c r="C5" s="4"/>
      <c r="D5" s="4"/>
      <c r="E5" s="4"/>
    </row>
    <row r="6" spans="1:8" ht="32.25" customHeight="1" x14ac:dyDescent="0.3">
      <c r="A6" s="29"/>
      <c r="B6" s="66" t="s">
        <v>139</v>
      </c>
      <c r="C6" s="67"/>
      <c r="D6" s="67"/>
      <c r="E6" s="67"/>
      <c r="F6" s="51"/>
    </row>
    <row r="7" spans="1:8" ht="30" customHeight="1" x14ac:dyDescent="0.3">
      <c r="A7" s="5" t="s">
        <v>54</v>
      </c>
      <c r="B7" s="6" t="s">
        <v>55</v>
      </c>
      <c r="C7" s="5" t="s">
        <v>53</v>
      </c>
      <c r="D7" s="6" t="s">
        <v>183</v>
      </c>
      <c r="E7" s="7" t="s">
        <v>184</v>
      </c>
      <c r="F7" s="51"/>
      <c r="H7" t="s">
        <v>0</v>
      </c>
    </row>
    <row r="8" spans="1:8" ht="30" customHeight="1" x14ac:dyDescent="0.3">
      <c r="A8" s="33">
        <v>1</v>
      </c>
      <c r="B8" s="15" t="s">
        <v>133</v>
      </c>
      <c r="C8" s="16" t="s">
        <v>47</v>
      </c>
      <c r="D8" s="18"/>
      <c r="E8" s="19"/>
      <c r="F8" s="57"/>
    </row>
    <row r="9" spans="1:8" ht="30" customHeight="1" x14ac:dyDescent="0.3">
      <c r="A9" s="33">
        <v>2</v>
      </c>
      <c r="B9" s="34" t="s">
        <v>155</v>
      </c>
      <c r="C9" s="16" t="s">
        <v>47</v>
      </c>
      <c r="D9" s="18"/>
      <c r="E9" s="19"/>
      <c r="F9" s="57"/>
    </row>
    <row r="10" spans="1:8" ht="30" customHeight="1" x14ac:dyDescent="0.3">
      <c r="A10" s="33">
        <v>3</v>
      </c>
      <c r="B10" s="15" t="s">
        <v>104</v>
      </c>
      <c r="C10" s="16" t="s">
        <v>32</v>
      </c>
      <c r="D10" s="18"/>
      <c r="E10" s="19"/>
      <c r="F10" s="53"/>
    </row>
    <row r="11" spans="1:8" ht="30" customHeight="1" x14ac:dyDescent="0.3">
      <c r="A11" s="14"/>
      <c r="B11" s="12" t="s">
        <v>136</v>
      </c>
      <c r="C11" s="11"/>
      <c r="D11" s="35"/>
      <c r="E11" s="30"/>
      <c r="F11" s="51"/>
    </row>
  </sheetData>
  <mergeCells count="4">
    <mergeCell ref="A1:E1"/>
    <mergeCell ref="A4:E4"/>
    <mergeCell ref="A2:E2"/>
    <mergeCell ref="B6:E6"/>
  </mergeCells>
  <phoneticPr fontId="14" type="noConversion"/>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A7517-549F-4311-A9DC-9D0CFA03AFDA}">
  <dimension ref="A1:K64"/>
  <sheetViews>
    <sheetView view="pageBreakPreview" zoomScaleNormal="90" zoomScaleSheetLayoutView="100" workbookViewId="0">
      <selection activeCell="B8" sqref="B8"/>
    </sheetView>
  </sheetViews>
  <sheetFormatPr baseColWidth="10" defaultRowHeight="14.4" x14ac:dyDescent="0.3"/>
  <cols>
    <col min="1" max="1" width="5.6640625" customWidth="1"/>
    <col min="2" max="2" width="48.6640625" customWidth="1"/>
    <col min="3" max="3" width="6.33203125" bestFit="1" customWidth="1"/>
    <col min="4" max="4" width="17.77734375" customWidth="1"/>
    <col min="5" max="5" width="22.21875" customWidth="1"/>
    <col min="7" max="7" width="0" hidden="1" customWidth="1"/>
    <col min="8" max="8" width="13" hidden="1" customWidth="1"/>
    <col min="9" max="9" width="0" hidden="1" customWidth="1"/>
    <col min="10" max="11" width="13" hidden="1" customWidth="1"/>
    <col min="12" max="16" width="0" hidden="1" customWidth="1"/>
  </cols>
  <sheetData>
    <row r="1" spans="1:7" ht="37.5" customHeight="1" x14ac:dyDescent="0.3">
      <c r="A1" s="63" t="s">
        <v>137</v>
      </c>
      <c r="B1" s="63"/>
      <c r="C1" s="63"/>
      <c r="D1" s="63"/>
      <c r="E1" s="63"/>
    </row>
    <row r="2" spans="1:7" ht="17.399999999999999" x14ac:dyDescent="0.3">
      <c r="A2" s="64" t="s">
        <v>132</v>
      </c>
      <c r="B2" s="64"/>
      <c r="C2" s="64"/>
      <c r="D2" s="64"/>
      <c r="E2" s="64"/>
    </row>
    <row r="3" spans="1:7" ht="17.399999999999999" x14ac:dyDescent="0.3">
      <c r="A3" s="65" t="s">
        <v>185</v>
      </c>
      <c r="B3" s="65"/>
      <c r="C3" s="65"/>
      <c r="D3" s="65"/>
      <c r="E3" s="65"/>
    </row>
    <row r="5" spans="1:7" ht="18" x14ac:dyDescent="0.3">
      <c r="A5" s="29"/>
      <c r="B5" s="66" t="s">
        <v>63</v>
      </c>
      <c r="C5" s="67"/>
      <c r="D5" s="67"/>
      <c r="E5" s="67"/>
      <c r="F5" s="51"/>
    </row>
    <row r="6" spans="1:7" ht="43.2" x14ac:dyDescent="0.3">
      <c r="A6" s="5" t="s">
        <v>54</v>
      </c>
      <c r="B6" s="6" t="s">
        <v>55</v>
      </c>
      <c r="C6" s="5" t="s">
        <v>53</v>
      </c>
      <c r="D6" s="6" t="s">
        <v>183</v>
      </c>
      <c r="E6" s="7" t="s">
        <v>184</v>
      </c>
      <c r="F6" s="51"/>
    </row>
    <row r="7" spans="1:7" x14ac:dyDescent="0.3">
      <c r="A7" s="5" t="s">
        <v>1</v>
      </c>
      <c r="B7" s="11" t="s">
        <v>4</v>
      </c>
      <c r="C7" s="16"/>
      <c r="D7" s="22"/>
      <c r="E7" s="23"/>
      <c r="F7" s="51"/>
    </row>
    <row r="8" spans="1:7" ht="57.6" x14ac:dyDescent="0.3">
      <c r="A8" s="39" t="s">
        <v>70</v>
      </c>
      <c r="B8" s="15" t="s">
        <v>6</v>
      </c>
      <c r="C8" s="16" t="s">
        <v>7</v>
      </c>
      <c r="D8" s="18"/>
      <c r="E8" s="19"/>
      <c r="F8" s="52"/>
    </row>
    <row r="9" spans="1:7" x14ac:dyDescent="0.3">
      <c r="A9" s="39" t="s">
        <v>71</v>
      </c>
      <c r="B9" s="15" t="s">
        <v>8</v>
      </c>
      <c r="C9" s="16" t="s">
        <v>7</v>
      </c>
      <c r="D9" s="18"/>
      <c r="E9" s="19"/>
      <c r="F9" s="53"/>
    </row>
    <row r="10" spans="1:7" x14ac:dyDescent="0.3">
      <c r="A10" s="39" t="s">
        <v>72</v>
      </c>
      <c r="B10" s="15" t="s">
        <v>9</v>
      </c>
      <c r="C10" s="16" t="s">
        <v>7</v>
      </c>
      <c r="D10" s="22"/>
      <c r="E10" s="19"/>
      <c r="F10" s="51"/>
    </row>
    <row r="11" spans="1:7" x14ac:dyDescent="0.3">
      <c r="A11" s="10"/>
      <c r="B11" s="20" t="s">
        <v>2</v>
      </c>
      <c r="C11" s="11"/>
      <c r="D11" s="2"/>
      <c r="E11" s="21"/>
      <c r="F11" s="51"/>
    </row>
    <row r="12" spans="1:7" x14ac:dyDescent="0.3">
      <c r="A12" s="10" t="s">
        <v>3</v>
      </c>
      <c r="B12" s="11" t="s">
        <v>11</v>
      </c>
      <c r="C12" s="16"/>
      <c r="D12" s="22"/>
      <c r="E12" s="23"/>
      <c r="F12" s="51"/>
    </row>
    <row r="13" spans="1:7" ht="28.8" x14ac:dyDescent="0.3">
      <c r="A13" s="33" t="s">
        <v>73</v>
      </c>
      <c r="B13" s="15" t="s">
        <v>12</v>
      </c>
      <c r="C13" s="16" t="s">
        <v>7</v>
      </c>
      <c r="D13" s="18"/>
      <c r="E13" s="19"/>
      <c r="F13" s="51"/>
      <c r="G13" s="24">
        <f>((2.3+2.65*2)+(6.8*2+4.15*3)+(3.4+3*2))*0.5*0.05</f>
        <v>1.0762499999999999</v>
      </c>
    </row>
    <row r="14" spans="1:7" ht="43.2" x14ac:dyDescent="0.3">
      <c r="A14" s="33" t="s">
        <v>74</v>
      </c>
      <c r="B14" s="15" t="s">
        <v>13</v>
      </c>
      <c r="C14" s="16" t="s">
        <v>7</v>
      </c>
      <c r="D14" s="18"/>
      <c r="E14" s="19"/>
      <c r="F14" s="51"/>
      <c r="G14" s="24">
        <f>((2.3+2.65*2)+(6.8*2+4.15*3)+(3.4+3*2))*0.5*0.2</f>
        <v>4.3049999999999997</v>
      </c>
    </row>
    <row r="15" spans="1:7" x14ac:dyDescent="0.3">
      <c r="A15" s="33" t="s">
        <v>75</v>
      </c>
      <c r="B15" s="25" t="s">
        <v>14</v>
      </c>
      <c r="C15" s="16" t="s">
        <v>5</v>
      </c>
      <c r="D15" s="18"/>
      <c r="E15" s="19"/>
      <c r="F15" s="51"/>
      <c r="G15" s="24">
        <f>((2.3+2.65*2)+(6.8*2+4.15*3)+(3.4+3*2))*1</f>
        <v>43.05</v>
      </c>
    </row>
    <row r="16" spans="1:7" x14ac:dyDescent="0.3">
      <c r="A16" s="33" t="s">
        <v>76</v>
      </c>
      <c r="B16" s="15" t="s">
        <v>15</v>
      </c>
      <c r="C16" s="16" t="s">
        <v>7</v>
      </c>
      <c r="D16" s="18"/>
      <c r="E16" s="19"/>
      <c r="F16" s="51"/>
    </row>
    <row r="17" spans="1:8" x14ac:dyDescent="0.3">
      <c r="A17" s="33" t="s">
        <v>77</v>
      </c>
      <c r="B17" s="15" t="s">
        <v>16</v>
      </c>
      <c r="C17" s="16" t="s">
        <v>7</v>
      </c>
      <c r="D17" s="18"/>
      <c r="E17" s="19"/>
      <c r="F17" s="52"/>
      <c r="G17" s="24">
        <f>((2.3+2.65*2)+(6.8*2+4.15*3)+(3.4+3*2))*0.2*0.2</f>
        <v>1.722</v>
      </c>
    </row>
    <row r="18" spans="1:8" ht="28.8" x14ac:dyDescent="0.3">
      <c r="A18" s="33" t="s">
        <v>78</v>
      </c>
      <c r="B18" s="15" t="s">
        <v>156</v>
      </c>
      <c r="C18" s="16" t="s">
        <v>7</v>
      </c>
      <c r="D18" s="18"/>
      <c r="E18" s="19"/>
      <c r="F18" s="53"/>
    </row>
    <row r="19" spans="1:8" x14ac:dyDescent="0.3">
      <c r="A19" s="33" t="s">
        <v>79</v>
      </c>
      <c r="B19" s="15" t="s">
        <v>157</v>
      </c>
      <c r="C19" s="16" t="s">
        <v>7</v>
      </c>
      <c r="D19" s="18"/>
      <c r="E19" s="19"/>
      <c r="F19" s="51"/>
    </row>
    <row r="20" spans="1:8" x14ac:dyDescent="0.3">
      <c r="A20" s="10"/>
      <c r="B20" s="20" t="s">
        <v>65</v>
      </c>
      <c r="C20" s="11"/>
      <c r="D20" s="2"/>
      <c r="E20" s="21"/>
      <c r="F20" s="51"/>
    </row>
    <row r="21" spans="1:8" x14ac:dyDescent="0.3">
      <c r="A21" s="10" t="s">
        <v>10</v>
      </c>
      <c r="B21" s="11" t="s">
        <v>158</v>
      </c>
      <c r="C21" s="16"/>
      <c r="D21" s="22"/>
      <c r="E21" s="23"/>
      <c r="F21" s="51"/>
    </row>
    <row r="22" spans="1:8" x14ac:dyDescent="0.3">
      <c r="A22" s="33" t="s">
        <v>80</v>
      </c>
      <c r="B22" s="15" t="s">
        <v>18</v>
      </c>
      <c r="C22" s="16" t="s">
        <v>5</v>
      </c>
      <c r="D22" s="18"/>
      <c r="E22" s="19"/>
      <c r="F22" s="51"/>
    </row>
    <row r="23" spans="1:8" x14ac:dyDescent="0.3">
      <c r="A23" s="33" t="s">
        <v>81</v>
      </c>
      <c r="B23" s="15" t="s">
        <v>19</v>
      </c>
      <c r="C23" s="16" t="s">
        <v>7</v>
      </c>
      <c r="D23" s="18"/>
      <c r="E23" s="19"/>
      <c r="F23" s="51"/>
      <c r="G23" s="24">
        <f>(2.3+2.65*2)*0.15*0.2+(6.8*2+4.15*3)*0.15*0.2</f>
        <v>1.0095000000000001</v>
      </c>
    </row>
    <row r="24" spans="1:8" ht="28.8" x14ac:dyDescent="0.3">
      <c r="A24" s="33" t="s">
        <v>82</v>
      </c>
      <c r="B24" s="15" t="s">
        <v>20</v>
      </c>
      <c r="C24" s="16" t="s">
        <v>7</v>
      </c>
      <c r="D24" s="18"/>
      <c r="E24" s="19"/>
      <c r="F24" s="52"/>
      <c r="G24" s="24">
        <f>(6.8*2+4.15*3)*0.15*0.2</f>
        <v>0.78149999999999997</v>
      </c>
    </row>
    <row r="25" spans="1:8" x14ac:dyDescent="0.3">
      <c r="A25" s="33" t="s">
        <v>83</v>
      </c>
      <c r="B25" s="15" t="s">
        <v>21</v>
      </c>
      <c r="C25" s="16" t="s">
        <v>7</v>
      </c>
      <c r="D25" s="18"/>
      <c r="E25" s="19"/>
      <c r="F25" s="53"/>
    </row>
    <row r="26" spans="1:8" x14ac:dyDescent="0.3">
      <c r="A26" s="33" t="s">
        <v>84</v>
      </c>
      <c r="B26" s="15" t="s">
        <v>22</v>
      </c>
      <c r="C26" s="16" t="s">
        <v>7</v>
      </c>
      <c r="D26" s="18"/>
      <c r="E26" s="19"/>
      <c r="F26" s="51"/>
    </row>
    <row r="27" spans="1:8" x14ac:dyDescent="0.3">
      <c r="A27" s="10"/>
      <c r="B27" s="20" t="s">
        <v>66</v>
      </c>
      <c r="C27" s="11"/>
      <c r="D27" s="2"/>
      <c r="E27" s="21"/>
      <c r="F27" s="51"/>
    </row>
    <row r="28" spans="1:8" x14ac:dyDescent="0.3">
      <c r="A28" s="10" t="s">
        <v>17</v>
      </c>
      <c r="B28" s="11" t="s">
        <v>159</v>
      </c>
      <c r="C28" s="16"/>
      <c r="D28" s="22"/>
      <c r="E28" s="23"/>
      <c r="F28" s="51"/>
    </row>
    <row r="29" spans="1:8" x14ac:dyDescent="0.3">
      <c r="A29" s="33" t="s">
        <v>85</v>
      </c>
      <c r="B29" s="15" t="s">
        <v>64</v>
      </c>
      <c r="C29" s="16" t="s">
        <v>5</v>
      </c>
      <c r="D29" s="18"/>
      <c r="E29" s="19"/>
      <c r="F29" s="51"/>
    </row>
    <row r="30" spans="1:8" x14ac:dyDescent="0.3">
      <c r="A30" s="33" t="s">
        <v>86</v>
      </c>
      <c r="B30" s="15" t="s">
        <v>25</v>
      </c>
      <c r="C30" s="16" t="s">
        <v>5</v>
      </c>
      <c r="D30" s="18"/>
      <c r="E30" s="19"/>
      <c r="F30" s="52"/>
    </row>
    <row r="31" spans="1:8" x14ac:dyDescent="0.3">
      <c r="A31" s="33" t="s">
        <v>87</v>
      </c>
      <c r="B31" s="15" t="s">
        <v>160</v>
      </c>
      <c r="C31" s="16" t="s">
        <v>26</v>
      </c>
      <c r="D31" s="18"/>
      <c r="E31" s="19"/>
      <c r="F31" s="51"/>
      <c r="H31">
        <f>4/0.8</f>
        <v>5</v>
      </c>
    </row>
    <row r="32" spans="1:8" x14ac:dyDescent="0.3">
      <c r="A32" s="10"/>
      <c r="B32" s="20" t="s">
        <v>23</v>
      </c>
      <c r="C32" s="11"/>
      <c r="D32" s="2"/>
      <c r="E32" s="21"/>
      <c r="F32" s="51"/>
    </row>
    <row r="33" spans="1:9" x14ac:dyDescent="0.3">
      <c r="A33" s="10" t="s">
        <v>24</v>
      </c>
      <c r="B33" s="11" t="s">
        <v>29</v>
      </c>
      <c r="C33" s="16"/>
      <c r="D33" s="22"/>
      <c r="E33" s="23"/>
      <c r="F33" s="51"/>
    </row>
    <row r="34" spans="1:9" ht="28.8" x14ac:dyDescent="0.3">
      <c r="A34" s="33" t="s">
        <v>88</v>
      </c>
      <c r="B34" s="15" t="s">
        <v>30</v>
      </c>
      <c r="C34" s="16" t="s">
        <v>26</v>
      </c>
      <c r="D34" s="18"/>
      <c r="E34" s="19"/>
      <c r="F34" s="51"/>
    </row>
    <row r="35" spans="1:9" x14ac:dyDescent="0.3">
      <c r="A35" s="33" t="s">
        <v>89</v>
      </c>
      <c r="B35" s="15" t="s">
        <v>161</v>
      </c>
      <c r="C35" s="16" t="s">
        <v>5</v>
      </c>
      <c r="D35" s="18"/>
      <c r="E35" s="19"/>
      <c r="F35" s="51"/>
    </row>
    <row r="36" spans="1:9" x14ac:dyDescent="0.3">
      <c r="A36" s="33" t="s">
        <v>90</v>
      </c>
      <c r="B36" s="15" t="s">
        <v>31</v>
      </c>
      <c r="C36" s="16" t="s">
        <v>26</v>
      </c>
      <c r="D36" s="18"/>
      <c r="E36" s="19"/>
      <c r="F36" s="52"/>
    </row>
    <row r="37" spans="1:9" ht="28.8" x14ac:dyDescent="0.3">
      <c r="A37" s="33" t="s">
        <v>91</v>
      </c>
      <c r="B37" s="15" t="s">
        <v>33</v>
      </c>
      <c r="C37" s="16" t="s">
        <v>5</v>
      </c>
      <c r="D37" s="18"/>
      <c r="E37" s="19"/>
      <c r="F37" s="51"/>
      <c r="I37">
        <f>50000*0.8*2.2</f>
        <v>88000</v>
      </c>
    </row>
    <row r="38" spans="1:9" x14ac:dyDescent="0.3">
      <c r="A38" s="10"/>
      <c r="B38" s="20" t="s">
        <v>27</v>
      </c>
      <c r="C38" s="11"/>
      <c r="D38" s="2"/>
      <c r="E38" s="21"/>
      <c r="F38" s="51"/>
      <c r="I38">
        <f>50000*1*1.2</f>
        <v>60000</v>
      </c>
    </row>
    <row r="39" spans="1:9" x14ac:dyDescent="0.3">
      <c r="A39" s="10" t="s">
        <v>28</v>
      </c>
      <c r="B39" s="11" t="s">
        <v>162</v>
      </c>
      <c r="C39" s="16"/>
      <c r="D39" s="22"/>
      <c r="E39" s="23"/>
      <c r="F39" s="51"/>
      <c r="I39">
        <f>45000*0.7*2.2</f>
        <v>69300</v>
      </c>
    </row>
    <row r="40" spans="1:9" x14ac:dyDescent="0.3">
      <c r="A40" s="33" t="s">
        <v>92</v>
      </c>
      <c r="B40" s="15" t="s">
        <v>36</v>
      </c>
      <c r="C40" s="16" t="s">
        <v>32</v>
      </c>
      <c r="D40" s="18"/>
      <c r="E40" s="19"/>
      <c r="F40" s="51"/>
    </row>
    <row r="41" spans="1:9" x14ac:dyDescent="0.3">
      <c r="A41" s="33" t="s">
        <v>93</v>
      </c>
      <c r="B41" s="25" t="s">
        <v>37</v>
      </c>
      <c r="C41" s="16" t="s">
        <v>32</v>
      </c>
      <c r="D41" s="18"/>
      <c r="E41" s="19"/>
      <c r="F41" s="51"/>
    </row>
    <row r="42" spans="1:9" x14ac:dyDescent="0.3">
      <c r="A42" s="33" t="s">
        <v>94</v>
      </c>
      <c r="B42" s="15" t="s">
        <v>125</v>
      </c>
      <c r="C42" s="16" t="s">
        <v>32</v>
      </c>
      <c r="D42" s="18"/>
      <c r="E42" s="19"/>
      <c r="F42" s="52"/>
    </row>
    <row r="43" spans="1:9" x14ac:dyDescent="0.3">
      <c r="A43" s="33" t="s">
        <v>93</v>
      </c>
      <c r="B43" s="25" t="s">
        <v>126</v>
      </c>
      <c r="C43" s="16" t="s">
        <v>32</v>
      </c>
      <c r="D43" s="18"/>
      <c r="E43" s="19"/>
      <c r="F43" s="52"/>
      <c r="I43">
        <f>50000*0.5*0.6</f>
        <v>15000</v>
      </c>
    </row>
    <row r="44" spans="1:9" ht="28.8" x14ac:dyDescent="0.3">
      <c r="A44" s="33" t="s">
        <v>95</v>
      </c>
      <c r="B44" s="15" t="s">
        <v>163</v>
      </c>
      <c r="C44" s="16" t="s">
        <v>32</v>
      </c>
      <c r="D44" s="18"/>
      <c r="E44" s="19"/>
      <c r="F44" s="52"/>
    </row>
    <row r="45" spans="1:9" x14ac:dyDescent="0.3">
      <c r="A45" s="33" t="s">
        <v>96</v>
      </c>
      <c r="B45" s="15" t="s">
        <v>61</v>
      </c>
      <c r="C45" s="16" t="s">
        <v>26</v>
      </c>
      <c r="D45" s="18"/>
      <c r="E45" s="19"/>
      <c r="F45" s="53"/>
    </row>
    <row r="46" spans="1:9" x14ac:dyDescent="0.3">
      <c r="A46" s="10"/>
      <c r="B46" s="20" t="s">
        <v>34</v>
      </c>
      <c r="C46" s="11"/>
      <c r="D46" s="2"/>
      <c r="E46" s="21"/>
      <c r="F46" s="51"/>
    </row>
    <row r="47" spans="1:9" x14ac:dyDescent="0.3">
      <c r="A47" s="10" t="s">
        <v>35</v>
      </c>
      <c r="B47" s="11" t="s">
        <v>40</v>
      </c>
      <c r="C47" s="16"/>
      <c r="D47" s="22"/>
      <c r="E47" s="23"/>
      <c r="F47" s="51"/>
    </row>
    <row r="48" spans="1:9" x14ac:dyDescent="0.3">
      <c r="A48" s="33" t="s">
        <v>67</v>
      </c>
      <c r="B48" s="15" t="s">
        <v>41</v>
      </c>
      <c r="C48" s="16" t="s">
        <v>5</v>
      </c>
      <c r="D48" s="18"/>
      <c r="E48" s="19"/>
      <c r="F48" s="52"/>
    </row>
    <row r="49" spans="1:6" x14ac:dyDescent="0.3">
      <c r="A49" s="33" t="s">
        <v>68</v>
      </c>
      <c r="B49" s="15" t="s">
        <v>42</v>
      </c>
      <c r="C49" s="16" t="s">
        <v>5</v>
      </c>
      <c r="D49" s="18"/>
      <c r="E49" s="19"/>
      <c r="F49" s="54"/>
    </row>
    <row r="50" spans="1:6" x14ac:dyDescent="0.3">
      <c r="A50" s="33" t="s">
        <v>69</v>
      </c>
      <c r="B50" s="25" t="s">
        <v>43</v>
      </c>
      <c r="C50" s="16" t="s">
        <v>5</v>
      </c>
      <c r="D50" s="18"/>
      <c r="E50" s="19"/>
      <c r="F50" s="55"/>
    </row>
    <row r="51" spans="1:6" x14ac:dyDescent="0.3">
      <c r="A51" s="10"/>
      <c r="B51" s="20" t="s">
        <v>38</v>
      </c>
      <c r="C51" s="11"/>
      <c r="D51" s="2"/>
      <c r="E51" s="21"/>
      <c r="F51" s="55"/>
    </row>
    <row r="52" spans="1:6" x14ac:dyDescent="0.3">
      <c r="A52" s="10" t="s">
        <v>39</v>
      </c>
      <c r="B52" s="11" t="s">
        <v>46</v>
      </c>
      <c r="C52" s="12"/>
      <c r="D52" s="13"/>
      <c r="E52" s="26"/>
      <c r="F52" s="55"/>
    </row>
    <row r="53" spans="1:6" ht="28.8" x14ac:dyDescent="0.3">
      <c r="A53" s="33" t="s">
        <v>97</v>
      </c>
      <c r="B53" s="15" t="s">
        <v>181</v>
      </c>
      <c r="C53" s="16" t="s">
        <v>47</v>
      </c>
      <c r="D53" s="18"/>
      <c r="E53" s="27"/>
      <c r="F53" s="55"/>
    </row>
    <row r="54" spans="1:6" x14ac:dyDescent="0.3">
      <c r="A54" s="33" t="s">
        <v>98</v>
      </c>
      <c r="B54" s="15" t="s">
        <v>124</v>
      </c>
      <c r="C54" s="16" t="s">
        <v>32</v>
      </c>
      <c r="D54" s="18"/>
      <c r="E54" s="27"/>
      <c r="F54" s="55"/>
    </row>
    <row r="55" spans="1:6" x14ac:dyDescent="0.3">
      <c r="A55" s="33" t="s">
        <v>99</v>
      </c>
      <c r="B55" s="15" t="s">
        <v>48</v>
      </c>
      <c r="C55" s="16" t="s">
        <v>32</v>
      </c>
      <c r="D55" s="18"/>
      <c r="E55" s="27"/>
      <c r="F55" s="55"/>
    </row>
    <row r="56" spans="1:6" x14ac:dyDescent="0.3">
      <c r="A56" s="33" t="s">
        <v>100</v>
      </c>
      <c r="B56" s="15" t="s">
        <v>179</v>
      </c>
      <c r="C56" s="16" t="s">
        <v>32</v>
      </c>
      <c r="D56" s="18"/>
      <c r="E56" s="27"/>
      <c r="F56" s="55"/>
    </row>
    <row r="57" spans="1:6" x14ac:dyDescent="0.3">
      <c r="A57" s="33" t="s">
        <v>101</v>
      </c>
      <c r="B57" s="15" t="s">
        <v>49</v>
      </c>
      <c r="C57" s="16" t="s">
        <v>32</v>
      </c>
      <c r="D57" s="18"/>
      <c r="E57" s="27"/>
      <c r="F57" s="52"/>
    </row>
    <row r="58" spans="1:6" x14ac:dyDescent="0.3">
      <c r="A58" s="33" t="s">
        <v>102</v>
      </c>
      <c r="B58" s="25" t="s">
        <v>50</v>
      </c>
      <c r="C58" s="16" t="s">
        <v>32</v>
      </c>
      <c r="D58" s="18"/>
      <c r="E58" s="27"/>
      <c r="F58" s="56"/>
    </row>
    <row r="59" spans="1:6" ht="28.8" x14ac:dyDescent="0.3">
      <c r="A59" s="33" t="s">
        <v>180</v>
      </c>
      <c r="B59" s="15" t="s">
        <v>164</v>
      </c>
      <c r="C59" s="16" t="s">
        <v>47</v>
      </c>
      <c r="D59" s="18"/>
      <c r="E59" s="27"/>
      <c r="F59" s="56"/>
    </row>
    <row r="60" spans="1:6" x14ac:dyDescent="0.3">
      <c r="A60" s="10"/>
      <c r="B60" s="20" t="s">
        <v>44</v>
      </c>
      <c r="C60" s="11"/>
      <c r="D60" s="32"/>
      <c r="E60" s="21"/>
      <c r="F60" s="52"/>
    </row>
    <row r="61" spans="1:6" x14ac:dyDescent="0.3">
      <c r="A61" s="10" t="s">
        <v>45</v>
      </c>
      <c r="B61" s="11" t="s">
        <v>165</v>
      </c>
      <c r="C61" s="12"/>
      <c r="D61" s="13"/>
      <c r="E61" s="26"/>
      <c r="F61" s="52"/>
    </row>
    <row r="62" spans="1:6" x14ac:dyDescent="0.3">
      <c r="A62" s="33">
        <v>1</v>
      </c>
      <c r="B62" s="15" t="s">
        <v>103</v>
      </c>
      <c r="C62" s="16" t="s">
        <v>47</v>
      </c>
      <c r="D62" s="18"/>
      <c r="E62" s="27"/>
      <c r="F62" s="52"/>
    </row>
    <row r="63" spans="1:6" x14ac:dyDescent="0.3">
      <c r="A63" s="10"/>
      <c r="B63" s="20" t="s">
        <v>51</v>
      </c>
      <c r="C63" s="11"/>
      <c r="D63" s="32"/>
      <c r="E63" s="21"/>
      <c r="F63" s="52"/>
    </row>
    <row r="64" spans="1:6" x14ac:dyDescent="0.3">
      <c r="A64" s="14"/>
      <c r="B64" s="10" t="s">
        <v>62</v>
      </c>
      <c r="C64" s="40"/>
      <c r="D64" s="40"/>
      <c r="E64" s="59"/>
      <c r="F64" s="50"/>
    </row>
  </sheetData>
  <mergeCells count="4">
    <mergeCell ref="A1:E1"/>
    <mergeCell ref="A2:E2"/>
    <mergeCell ref="A3:E3"/>
    <mergeCell ref="B5:E5"/>
  </mergeCells>
  <phoneticPr fontId="14" type="noConversion"/>
  <printOptions horizontalCentered="1"/>
  <pageMargins left="0.70866141732283472" right="0.70866141732283472" top="0.74803149606299213" bottom="0.74803149606299213" header="0.31496062992125984" footer="0.31496062992125984"/>
  <pageSetup paperSize="9" scale="72" fitToWidth="0" fitToHeight="0" orientation="portrait" r:id="rId1"/>
  <colBreaks count="1" manualBreakCount="1">
    <brk id="5" max="6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E4438-82A2-4A68-900B-6154A129049A}">
  <dimension ref="A1:P24"/>
  <sheetViews>
    <sheetView view="pageBreakPreview" zoomScaleNormal="100" zoomScaleSheetLayoutView="100" workbookViewId="0">
      <selection activeCell="A3" sqref="A3:E3"/>
    </sheetView>
  </sheetViews>
  <sheetFormatPr baseColWidth="10" defaultRowHeight="14.4" x14ac:dyDescent="0.3"/>
  <cols>
    <col min="1" max="1" width="5.6640625" customWidth="1"/>
    <col min="2" max="2" width="48.6640625" customWidth="1"/>
    <col min="3" max="3" width="6.33203125" bestFit="1" customWidth="1"/>
    <col min="4" max="4" width="17.5546875" customWidth="1"/>
    <col min="5" max="5" width="22.21875" customWidth="1"/>
    <col min="7" max="7" width="11.44140625" hidden="1" customWidth="1"/>
    <col min="8" max="8" width="13" hidden="1" customWidth="1"/>
    <col min="9" max="9" width="11.44140625" hidden="1" customWidth="1"/>
    <col min="10" max="10" width="13" hidden="1" customWidth="1"/>
    <col min="11" max="13" width="11.44140625" hidden="1" customWidth="1"/>
    <col min="14" max="19" width="11.44140625" customWidth="1"/>
  </cols>
  <sheetData>
    <row r="1" spans="1:11" ht="48" customHeight="1" x14ac:dyDescent="0.3">
      <c r="A1" s="63" t="s">
        <v>137</v>
      </c>
      <c r="B1" s="63"/>
      <c r="C1" s="63"/>
      <c r="D1" s="63"/>
      <c r="E1" s="63"/>
    </row>
    <row r="2" spans="1:11" ht="18" customHeight="1" x14ac:dyDescent="0.3">
      <c r="A2" s="64" t="s">
        <v>130</v>
      </c>
      <c r="B2" s="64"/>
      <c r="C2" s="64"/>
      <c r="D2" s="64"/>
      <c r="E2" s="64"/>
    </row>
    <row r="3" spans="1:11" ht="17.399999999999999" x14ac:dyDescent="0.3">
      <c r="A3" s="65" t="s">
        <v>185</v>
      </c>
      <c r="B3" s="65"/>
      <c r="C3" s="65"/>
      <c r="D3" s="65"/>
      <c r="E3" s="65"/>
    </row>
    <row r="5" spans="1:11" ht="18" x14ac:dyDescent="0.3">
      <c r="A5" s="58"/>
      <c r="B5" s="69" t="s">
        <v>166</v>
      </c>
      <c r="C5" s="70"/>
      <c r="D5" s="70"/>
      <c r="E5" s="70"/>
      <c r="F5" s="50"/>
    </row>
    <row r="6" spans="1:11" ht="43.2" x14ac:dyDescent="0.3">
      <c r="A6" s="5" t="s">
        <v>54</v>
      </c>
      <c r="B6" s="6" t="s">
        <v>55</v>
      </c>
      <c r="C6" s="5" t="s">
        <v>53</v>
      </c>
      <c r="D6" s="6" t="s">
        <v>183</v>
      </c>
      <c r="E6" s="7" t="s">
        <v>184</v>
      </c>
      <c r="J6" s="1">
        <f>K6/2.5</f>
        <v>808</v>
      </c>
      <c r="K6" s="1">
        <f>560*2+450*2</f>
        <v>2020</v>
      </c>
    </row>
    <row r="7" spans="1:11" ht="30" customHeight="1" x14ac:dyDescent="0.3">
      <c r="A7" s="33">
        <v>1</v>
      </c>
      <c r="B7" s="34" t="s">
        <v>105</v>
      </c>
      <c r="C7" s="33" t="s">
        <v>7</v>
      </c>
      <c r="D7" s="38"/>
      <c r="E7" s="36"/>
      <c r="J7">
        <f>J6-J8</f>
        <v>707</v>
      </c>
    </row>
    <row r="8" spans="1:11" ht="30" customHeight="1" x14ac:dyDescent="0.3">
      <c r="A8" s="33">
        <v>2</v>
      </c>
      <c r="B8" s="34" t="s">
        <v>108</v>
      </c>
      <c r="C8" s="33" t="s">
        <v>7</v>
      </c>
      <c r="D8" s="38"/>
      <c r="E8" s="36"/>
      <c r="J8">
        <f>K6/20</f>
        <v>101</v>
      </c>
    </row>
    <row r="9" spans="1:11" ht="30" customHeight="1" x14ac:dyDescent="0.3">
      <c r="A9" s="33">
        <v>3</v>
      </c>
      <c r="B9" s="34" t="s">
        <v>167</v>
      </c>
      <c r="C9" s="33" t="s">
        <v>7</v>
      </c>
      <c r="D9" s="38"/>
      <c r="E9" s="36"/>
    </row>
    <row r="10" spans="1:11" ht="30" customHeight="1" x14ac:dyDescent="0.3">
      <c r="A10" s="33">
        <v>4</v>
      </c>
      <c r="B10" s="34" t="s">
        <v>168</v>
      </c>
      <c r="C10" s="33" t="s">
        <v>7</v>
      </c>
      <c r="D10" s="38"/>
      <c r="E10" s="36"/>
    </row>
    <row r="11" spans="1:11" ht="30" customHeight="1" x14ac:dyDescent="0.3">
      <c r="A11" s="33">
        <v>5</v>
      </c>
      <c r="B11" s="34" t="s">
        <v>169</v>
      </c>
      <c r="C11" s="33" t="s">
        <v>7</v>
      </c>
      <c r="D11" s="38"/>
      <c r="E11" s="36"/>
    </row>
    <row r="12" spans="1:11" ht="30" customHeight="1" x14ac:dyDescent="0.3">
      <c r="A12" s="33">
        <v>6</v>
      </c>
      <c r="B12" s="34" t="s">
        <v>110</v>
      </c>
      <c r="C12" s="33" t="s">
        <v>7</v>
      </c>
      <c r="D12" s="38"/>
      <c r="E12" s="36"/>
    </row>
    <row r="13" spans="1:11" ht="30" customHeight="1" x14ac:dyDescent="0.3">
      <c r="A13" s="33">
        <v>7</v>
      </c>
      <c r="B13" s="34" t="s">
        <v>170</v>
      </c>
      <c r="C13" s="33" t="s">
        <v>32</v>
      </c>
      <c r="D13" s="38"/>
      <c r="E13" s="36"/>
    </row>
    <row r="14" spans="1:11" ht="30" customHeight="1" x14ac:dyDescent="0.3">
      <c r="A14" s="33">
        <v>8</v>
      </c>
      <c r="B14" s="34" t="s">
        <v>171</v>
      </c>
      <c r="C14" s="33" t="s">
        <v>32</v>
      </c>
      <c r="D14" s="38"/>
      <c r="E14" s="36"/>
    </row>
    <row r="15" spans="1:11" ht="30" customHeight="1" x14ac:dyDescent="0.3">
      <c r="A15" s="33">
        <v>9</v>
      </c>
      <c r="B15" s="34" t="s">
        <v>107</v>
      </c>
      <c r="C15" s="33" t="s">
        <v>26</v>
      </c>
      <c r="D15" s="38"/>
      <c r="E15" s="36"/>
    </row>
    <row r="16" spans="1:11" ht="30" customHeight="1" x14ac:dyDescent="0.3">
      <c r="A16" s="33">
        <v>10</v>
      </c>
      <c r="B16" s="34" t="s">
        <v>111</v>
      </c>
      <c r="C16" s="33" t="s">
        <v>26</v>
      </c>
      <c r="D16" s="38"/>
      <c r="E16" s="36"/>
    </row>
    <row r="17" spans="1:8" ht="30" customHeight="1" x14ac:dyDescent="0.3">
      <c r="A17" s="33">
        <v>11</v>
      </c>
      <c r="B17" s="34" t="s">
        <v>112</v>
      </c>
      <c r="C17" s="33" t="s">
        <v>26</v>
      </c>
      <c r="D17" s="38"/>
      <c r="E17" s="36"/>
    </row>
    <row r="18" spans="1:8" ht="30" customHeight="1" x14ac:dyDescent="0.3">
      <c r="A18" s="33">
        <v>12</v>
      </c>
      <c r="B18" s="34" t="s">
        <v>129</v>
      </c>
      <c r="C18" s="33" t="s">
        <v>32</v>
      </c>
      <c r="D18" s="38"/>
      <c r="E18" s="36"/>
    </row>
    <row r="19" spans="1:8" ht="30" customHeight="1" x14ac:dyDescent="0.3">
      <c r="A19" s="33">
        <v>13</v>
      </c>
      <c r="B19" s="34" t="s">
        <v>172</v>
      </c>
      <c r="C19" s="33" t="s">
        <v>47</v>
      </c>
      <c r="D19" s="38"/>
      <c r="E19" s="36"/>
    </row>
    <row r="20" spans="1:8" ht="43.2" x14ac:dyDescent="0.3">
      <c r="A20" s="33">
        <v>14</v>
      </c>
      <c r="B20" s="34" t="s">
        <v>182</v>
      </c>
      <c r="C20" s="33" t="s">
        <v>32</v>
      </c>
      <c r="D20" s="38"/>
      <c r="E20" s="36"/>
    </row>
    <row r="21" spans="1:8" ht="30" customHeight="1" x14ac:dyDescent="0.3">
      <c r="A21" s="33">
        <v>15</v>
      </c>
      <c r="B21" s="34" t="s">
        <v>143</v>
      </c>
      <c r="C21" s="33" t="s">
        <v>47</v>
      </c>
      <c r="D21" s="38"/>
      <c r="E21" s="36"/>
    </row>
    <row r="22" spans="1:8" ht="30" customHeight="1" x14ac:dyDescent="0.3">
      <c r="A22" s="33">
        <v>16</v>
      </c>
      <c r="B22" s="15" t="s">
        <v>115</v>
      </c>
      <c r="C22" s="16" t="s">
        <v>5</v>
      </c>
      <c r="D22" s="18"/>
      <c r="E22" s="19"/>
    </row>
    <row r="23" spans="1:8" ht="30" customHeight="1" x14ac:dyDescent="0.3">
      <c r="A23" s="33">
        <v>17</v>
      </c>
      <c r="B23" s="15" t="s">
        <v>173</v>
      </c>
      <c r="C23" s="16" t="s">
        <v>47</v>
      </c>
      <c r="D23" s="18"/>
      <c r="E23" s="19"/>
    </row>
    <row r="24" spans="1:8" ht="30" customHeight="1" x14ac:dyDescent="0.3">
      <c r="A24" s="14"/>
      <c r="B24" s="10" t="s">
        <v>174</v>
      </c>
      <c r="C24" s="40"/>
      <c r="D24" s="40"/>
      <c r="E24" s="59"/>
      <c r="H24">
        <f>E24/2500</f>
        <v>0</v>
      </c>
    </row>
  </sheetData>
  <mergeCells count="4">
    <mergeCell ref="A1:E1"/>
    <mergeCell ref="A2:E2"/>
    <mergeCell ref="A3:E3"/>
    <mergeCell ref="B5:E5"/>
  </mergeCell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5" max="2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9AA0B-09E2-4351-A08F-280390390854}">
  <dimension ref="A1:O22"/>
  <sheetViews>
    <sheetView view="pageBreakPreview" zoomScaleNormal="100" zoomScaleSheetLayoutView="100" workbookViewId="0">
      <selection activeCell="D4" sqref="D1:D1048576"/>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9" max="9" width="16.33203125" customWidth="1"/>
    <col min="10" max="10" width="0" hidden="1" customWidth="1"/>
    <col min="11" max="11" width="13" hidden="1" customWidth="1"/>
    <col min="12" max="12" width="0" hidden="1" customWidth="1"/>
    <col min="13" max="13" width="13" hidden="1" customWidth="1"/>
    <col min="14" max="14" width="10.5546875" hidden="1" customWidth="1"/>
    <col min="15" max="15" width="8.5546875" hidden="1" customWidth="1"/>
    <col min="16" max="17" width="0" hidden="1" customWidth="1"/>
  </cols>
  <sheetData>
    <row r="1" spans="1:14" ht="48" customHeight="1" x14ac:dyDescent="0.3">
      <c r="A1" s="63" t="s">
        <v>137</v>
      </c>
      <c r="B1" s="63"/>
      <c r="C1" s="63"/>
      <c r="D1" s="63"/>
      <c r="E1" s="63"/>
      <c r="F1" s="63"/>
      <c r="G1" s="63"/>
      <c r="H1" s="63"/>
    </row>
    <row r="2" spans="1:14" ht="17.399999999999999" x14ac:dyDescent="0.3">
      <c r="A2" s="64" t="s">
        <v>131</v>
      </c>
      <c r="B2" s="64"/>
      <c r="C2" s="64"/>
      <c r="D2" s="64"/>
      <c r="E2" s="64"/>
      <c r="F2" s="64"/>
      <c r="G2" s="64"/>
      <c r="H2" s="64"/>
    </row>
    <row r="3" spans="1:14" ht="17.399999999999999" x14ac:dyDescent="0.3">
      <c r="A3" s="65" t="s">
        <v>52</v>
      </c>
      <c r="B3" s="65"/>
      <c r="C3" s="65"/>
      <c r="D3" s="65"/>
      <c r="E3" s="65"/>
      <c r="F3" s="65"/>
      <c r="G3" s="65"/>
      <c r="H3" s="65"/>
      <c r="N3">
        <f>450*560</f>
        <v>252000</v>
      </c>
    </row>
    <row r="5" spans="1:14" ht="18" x14ac:dyDescent="0.3">
      <c r="A5" s="29"/>
      <c r="B5" s="66" t="s">
        <v>175</v>
      </c>
      <c r="C5" s="67"/>
      <c r="D5" s="67"/>
      <c r="E5" s="67"/>
      <c r="F5" s="67"/>
      <c r="G5" s="67"/>
      <c r="H5" s="68"/>
      <c r="I5" s="50"/>
    </row>
    <row r="6" spans="1:14" ht="28.8" x14ac:dyDescent="0.3">
      <c r="A6" s="5" t="s">
        <v>54</v>
      </c>
      <c r="B6" s="6" t="s">
        <v>55</v>
      </c>
      <c r="C6" s="5" t="s">
        <v>53</v>
      </c>
      <c r="D6" s="5" t="s">
        <v>56</v>
      </c>
      <c r="E6" s="6" t="s">
        <v>57</v>
      </c>
      <c r="F6" s="7" t="s">
        <v>58</v>
      </c>
      <c r="G6" s="6" t="s">
        <v>59</v>
      </c>
      <c r="H6" s="7" t="s">
        <v>60</v>
      </c>
      <c r="M6">
        <f>20/2.5</f>
        <v>8</v>
      </c>
      <c r="N6">
        <v>80</v>
      </c>
    </row>
    <row r="7" spans="1:14" ht="30" customHeight="1" x14ac:dyDescent="0.3">
      <c r="A7" s="33">
        <v>1</v>
      </c>
      <c r="B7" s="34" t="s">
        <v>105</v>
      </c>
      <c r="C7" s="33" t="s">
        <v>7</v>
      </c>
      <c r="D7" s="3">
        <f>((7+1*2)*0.3*0.3*0.5)*4</f>
        <v>1.6199999999999999</v>
      </c>
      <c r="E7" s="38"/>
      <c r="F7" s="36"/>
      <c r="G7" s="8"/>
      <c r="H7" s="9"/>
      <c r="M7">
        <f>M6-M8</f>
        <v>7</v>
      </c>
    </row>
    <row r="8" spans="1:14" ht="30" customHeight="1" x14ac:dyDescent="0.3">
      <c r="A8" s="33">
        <v>2</v>
      </c>
      <c r="B8" s="34" t="s">
        <v>108</v>
      </c>
      <c r="C8" s="33" t="s">
        <v>7</v>
      </c>
      <c r="D8" s="3">
        <f>4*0.5*0.5*0.6+2*0.5*0.5*0.6</f>
        <v>0.89999999999999991</v>
      </c>
      <c r="E8" s="38"/>
      <c r="F8" s="36"/>
      <c r="G8" s="8"/>
      <c r="H8" s="9"/>
      <c r="M8">
        <f>20/20</f>
        <v>1</v>
      </c>
    </row>
    <row r="9" spans="1:14" ht="30" customHeight="1" x14ac:dyDescent="0.3">
      <c r="A9" s="33">
        <v>3</v>
      </c>
      <c r="B9" s="34" t="s">
        <v>167</v>
      </c>
      <c r="C9" s="33" t="s">
        <v>7</v>
      </c>
      <c r="D9" s="3">
        <f>((7+1*2)*0.3*0.3*0.5)*4</f>
        <v>1.6199999999999999</v>
      </c>
      <c r="E9" s="38"/>
      <c r="F9" s="36"/>
      <c r="G9" s="8"/>
      <c r="H9" s="9"/>
    </row>
    <row r="10" spans="1:14" ht="30" customHeight="1" x14ac:dyDescent="0.3">
      <c r="A10" s="33">
        <v>4</v>
      </c>
      <c r="B10" s="34" t="s">
        <v>168</v>
      </c>
      <c r="C10" s="33" t="s">
        <v>7</v>
      </c>
      <c r="D10" s="3">
        <f>4*0.5*0.5*0.05+2*0.5*0.5*0.05</f>
        <v>7.5000000000000011E-2</v>
      </c>
      <c r="E10" s="38"/>
      <c r="F10" s="36"/>
      <c r="G10" s="8"/>
      <c r="H10" s="9"/>
    </row>
    <row r="11" spans="1:14" ht="30" customHeight="1" x14ac:dyDescent="0.3">
      <c r="A11" s="33">
        <v>5</v>
      </c>
      <c r="B11" s="34" t="s">
        <v>169</v>
      </c>
      <c r="C11" s="33" t="s">
        <v>7</v>
      </c>
      <c r="D11" s="3">
        <f>4*0.5*0.5*0.15+2*0.5*0.5*0.15</f>
        <v>0.22499999999999998</v>
      </c>
      <c r="E11" s="38"/>
      <c r="F11" s="36"/>
      <c r="G11" s="8"/>
      <c r="H11" s="9"/>
    </row>
    <row r="12" spans="1:14" ht="30" customHeight="1" x14ac:dyDescent="0.3">
      <c r="A12" s="33">
        <v>6</v>
      </c>
      <c r="B12" s="34" t="s">
        <v>110</v>
      </c>
      <c r="C12" s="33" t="s">
        <v>7</v>
      </c>
      <c r="D12" s="3">
        <f>4*0.15*0.15*2.7+2*0.3*0.3*3</f>
        <v>0.78300000000000003</v>
      </c>
      <c r="E12" s="38"/>
      <c r="F12" s="36"/>
      <c r="G12" s="8"/>
      <c r="H12" s="9"/>
    </row>
    <row r="13" spans="1:14" ht="30" customHeight="1" x14ac:dyDescent="0.3">
      <c r="A13" s="33">
        <v>7</v>
      </c>
      <c r="B13" s="34" t="s">
        <v>176</v>
      </c>
      <c r="C13" s="33" t="s">
        <v>32</v>
      </c>
      <c r="D13" s="3">
        <f>3</f>
        <v>3</v>
      </c>
      <c r="E13" s="38"/>
      <c r="F13" s="36"/>
      <c r="G13" s="8"/>
      <c r="H13" s="9"/>
    </row>
    <row r="14" spans="1:14" ht="30" customHeight="1" x14ac:dyDescent="0.3">
      <c r="A14" s="33">
        <v>8</v>
      </c>
      <c r="B14" s="34" t="s">
        <v>177</v>
      </c>
      <c r="C14" s="33" t="s">
        <v>32</v>
      </c>
      <c r="D14" s="35">
        <f>6*4</f>
        <v>24</v>
      </c>
      <c r="E14" s="38"/>
      <c r="F14" s="36"/>
      <c r="G14" s="8"/>
      <c r="H14" s="9"/>
    </row>
    <row r="15" spans="1:14" ht="30" customHeight="1" x14ac:dyDescent="0.3">
      <c r="A15" s="33">
        <v>9</v>
      </c>
      <c r="B15" s="34" t="s">
        <v>107</v>
      </c>
      <c r="C15" s="33" t="s">
        <v>26</v>
      </c>
      <c r="D15" s="37">
        <f>N6</f>
        <v>80</v>
      </c>
      <c r="E15" s="38"/>
      <c r="F15" s="36"/>
      <c r="G15" s="8"/>
      <c r="H15" s="9"/>
    </row>
    <row r="16" spans="1:14" ht="30" customHeight="1" x14ac:dyDescent="0.3">
      <c r="A16" s="33">
        <v>10</v>
      </c>
      <c r="B16" s="34" t="s">
        <v>111</v>
      </c>
      <c r="C16" s="33" t="s">
        <v>26</v>
      </c>
      <c r="D16" s="37">
        <f>N6*4</f>
        <v>320</v>
      </c>
      <c r="E16" s="38"/>
      <c r="F16" s="36"/>
      <c r="G16" s="8"/>
      <c r="H16" s="9"/>
    </row>
    <row r="17" spans="1:8" ht="30" customHeight="1" x14ac:dyDescent="0.3">
      <c r="A17" s="33">
        <v>11</v>
      </c>
      <c r="B17" s="34" t="s">
        <v>112</v>
      </c>
      <c r="C17" s="33" t="s">
        <v>26</v>
      </c>
      <c r="D17" s="37">
        <v>0</v>
      </c>
      <c r="E17" s="38"/>
      <c r="F17" s="36"/>
      <c r="G17" s="8"/>
      <c r="H17" s="9"/>
    </row>
    <row r="18" spans="1:8" ht="30" customHeight="1" x14ac:dyDescent="0.3">
      <c r="A18" s="33">
        <v>12</v>
      </c>
      <c r="B18" s="34" t="s">
        <v>129</v>
      </c>
      <c r="C18" s="33" t="s">
        <v>32</v>
      </c>
      <c r="D18" s="35">
        <f>18*4</f>
        <v>72</v>
      </c>
      <c r="E18" s="38"/>
      <c r="F18" s="36"/>
      <c r="G18" s="8"/>
      <c r="H18" s="9"/>
    </row>
    <row r="19" spans="1:8" ht="30" customHeight="1" x14ac:dyDescent="0.3">
      <c r="A19" s="33">
        <v>12</v>
      </c>
      <c r="B19" s="34" t="s">
        <v>114</v>
      </c>
      <c r="C19" s="33" t="s">
        <v>47</v>
      </c>
      <c r="D19" s="35">
        <v>2</v>
      </c>
      <c r="E19" s="38"/>
      <c r="F19" s="36"/>
      <c r="G19" s="8"/>
      <c r="H19" s="9"/>
    </row>
    <row r="20" spans="1:8" ht="30" customHeight="1" x14ac:dyDescent="0.3">
      <c r="A20" s="33">
        <v>13</v>
      </c>
      <c r="B20" s="15" t="s">
        <v>115</v>
      </c>
      <c r="C20" s="16" t="s">
        <v>5</v>
      </c>
      <c r="D20" s="3">
        <f>4*(0.2*4*2.7)+2*(0.3*4*3)</f>
        <v>15.84</v>
      </c>
      <c r="E20" s="18"/>
      <c r="F20" s="19"/>
      <c r="G20" s="8"/>
      <c r="H20" s="9"/>
    </row>
    <row r="21" spans="1:8" ht="30" customHeight="1" x14ac:dyDescent="0.3">
      <c r="A21" s="33">
        <v>14</v>
      </c>
      <c r="B21" s="15" t="s">
        <v>173</v>
      </c>
      <c r="C21" s="16" t="s">
        <v>47</v>
      </c>
      <c r="D21" s="17">
        <v>1</v>
      </c>
      <c r="E21" s="18"/>
      <c r="F21" s="19"/>
      <c r="G21" s="8"/>
      <c r="H21" s="9"/>
    </row>
    <row r="22" spans="1:8" ht="30" customHeight="1" x14ac:dyDescent="0.3">
      <c r="A22" s="14"/>
      <c r="B22" s="10" t="s">
        <v>178</v>
      </c>
      <c r="C22" s="40"/>
      <c r="D22" s="40"/>
      <c r="E22" s="40"/>
      <c r="F22" s="59"/>
      <c r="G22" s="41"/>
      <c r="H22" s="42"/>
    </row>
  </sheetData>
  <mergeCells count="4">
    <mergeCell ref="A1:H1"/>
    <mergeCell ref="A2:H2"/>
    <mergeCell ref="A3:H3"/>
    <mergeCell ref="B5:H5"/>
  </mergeCells>
  <pageMargins left="0.7" right="0.7" top="0.75" bottom="0.75" header="0.3" footer="0.3"/>
  <pageSetup paperSize="9" scale="72" orientation="portrait" r:id="rId1"/>
  <colBreaks count="1" manualBreakCount="1">
    <brk id="8" max="2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FBB07-29D2-48A0-8B08-DEC1D4CFD12D}">
  <dimension ref="A1:Q22"/>
  <sheetViews>
    <sheetView view="pageBreakPreview" zoomScaleNormal="100" zoomScaleSheetLayoutView="100" workbookViewId="0">
      <selection activeCell="E7" sqref="E7:H22"/>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0" width="11.44140625" customWidth="1"/>
    <col min="11" max="11" width="13" hidden="1" customWidth="1"/>
    <col min="12" max="12" width="11.44140625" hidden="1" customWidth="1"/>
    <col min="13" max="13" width="13" hidden="1" customWidth="1"/>
    <col min="14" max="17" width="11.44140625" hidden="1" customWidth="1"/>
    <col min="18" max="22" width="11.44140625" customWidth="1"/>
  </cols>
  <sheetData>
    <row r="1" spans="1:14" ht="48" customHeight="1" x14ac:dyDescent="0.3">
      <c r="A1" s="63" t="s">
        <v>137</v>
      </c>
      <c r="B1" s="63"/>
      <c r="C1" s="63"/>
      <c r="D1" s="63"/>
      <c r="E1" s="63"/>
      <c r="F1" s="63"/>
      <c r="G1" s="63"/>
      <c r="H1" s="63"/>
    </row>
    <row r="2" spans="1:14" ht="20.25" customHeight="1" x14ac:dyDescent="0.3">
      <c r="A2" s="64"/>
      <c r="B2" s="64"/>
      <c r="C2" s="64"/>
      <c r="D2" s="64"/>
      <c r="E2" s="64"/>
      <c r="F2" s="64"/>
      <c r="G2" s="64"/>
      <c r="H2" s="64"/>
    </row>
    <row r="3" spans="1:14" ht="17.399999999999999" x14ac:dyDescent="0.3">
      <c r="A3" s="65" t="s">
        <v>52</v>
      </c>
      <c r="B3" s="65"/>
      <c r="C3" s="65"/>
      <c r="D3" s="65"/>
      <c r="E3" s="65"/>
      <c r="F3" s="65"/>
      <c r="G3" s="65"/>
      <c r="H3" s="65"/>
    </row>
    <row r="5" spans="1:14" ht="18" x14ac:dyDescent="0.3">
      <c r="A5" s="58"/>
      <c r="B5" s="69" t="s">
        <v>147</v>
      </c>
      <c r="C5" s="70"/>
      <c r="D5" s="70"/>
      <c r="E5" s="70"/>
      <c r="F5" s="70"/>
      <c r="G5" s="70"/>
      <c r="H5" s="71"/>
      <c r="I5" s="50"/>
    </row>
    <row r="6" spans="1:14" ht="28.8" x14ac:dyDescent="0.3">
      <c r="A6" s="5" t="s">
        <v>54</v>
      </c>
      <c r="B6" s="6" t="s">
        <v>55</v>
      </c>
      <c r="C6" s="5" t="s">
        <v>53</v>
      </c>
      <c r="D6" s="5" t="s">
        <v>56</v>
      </c>
      <c r="E6" s="6" t="s">
        <v>57</v>
      </c>
      <c r="F6" s="7" t="s">
        <v>58</v>
      </c>
      <c r="G6" s="6" t="s">
        <v>59</v>
      </c>
      <c r="H6" s="7" t="s">
        <v>60</v>
      </c>
      <c r="M6">
        <f>600/2.5</f>
        <v>240</v>
      </c>
      <c r="N6">
        <v>600</v>
      </c>
    </row>
    <row r="7" spans="1:14" ht="30" customHeight="1" x14ac:dyDescent="0.3">
      <c r="A7" s="33">
        <v>1</v>
      </c>
      <c r="B7" s="34" t="s">
        <v>105</v>
      </c>
      <c r="C7" s="33" t="s">
        <v>7</v>
      </c>
      <c r="D7" s="3">
        <f>((210+30*2)*0.3*0.3*0.5)</f>
        <v>12.15</v>
      </c>
      <c r="E7" s="38"/>
      <c r="F7" s="36"/>
      <c r="G7" s="8"/>
      <c r="H7" s="9"/>
      <c r="M7">
        <f>M6-M8</f>
        <v>210</v>
      </c>
      <c r="N7">
        <f>N6/20</f>
        <v>30</v>
      </c>
    </row>
    <row r="8" spans="1:14" ht="30" customHeight="1" x14ac:dyDescent="0.3">
      <c r="A8" s="33">
        <v>2</v>
      </c>
      <c r="B8" s="34" t="s">
        <v>108</v>
      </c>
      <c r="C8" s="33" t="s">
        <v>7</v>
      </c>
      <c r="D8" s="3">
        <f>(30+2)*0.5*0.5*0.6+4*0.5*0.5*0.6</f>
        <v>5.3999999999999995</v>
      </c>
      <c r="E8" s="38"/>
      <c r="F8" s="36"/>
      <c r="G8" s="8"/>
      <c r="H8" s="9"/>
      <c r="M8">
        <f>600/20</f>
        <v>30</v>
      </c>
    </row>
    <row r="9" spans="1:14" ht="30" customHeight="1" x14ac:dyDescent="0.3">
      <c r="A9" s="33">
        <v>3</v>
      </c>
      <c r="B9" s="34" t="s">
        <v>106</v>
      </c>
      <c r="C9" s="33" t="s">
        <v>7</v>
      </c>
      <c r="D9" s="3">
        <f>((210+30*2)*0.3*0.3*0.5)</f>
        <v>12.15</v>
      </c>
      <c r="E9" s="38"/>
      <c r="F9" s="36"/>
      <c r="G9" s="8"/>
      <c r="H9" s="9"/>
    </row>
    <row r="10" spans="1:14" ht="30" customHeight="1" x14ac:dyDescent="0.3">
      <c r="A10" s="33">
        <v>4</v>
      </c>
      <c r="B10" s="34" t="s">
        <v>113</v>
      </c>
      <c r="C10" s="33" t="s">
        <v>7</v>
      </c>
      <c r="D10" s="3">
        <f>32*0.5*0.5*0.05+4*0.5*0.5*0.05</f>
        <v>0.45</v>
      </c>
      <c r="E10" s="38"/>
      <c r="F10" s="36"/>
      <c r="G10" s="8"/>
      <c r="H10" s="9"/>
    </row>
    <row r="11" spans="1:14" ht="30" customHeight="1" x14ac:dyDescent="0.3">
      <c r="A11" s="33">
        <v>5</v>
      </c>
      <c r="B11" s="34" t="s">
        <v>109</v>
      </c>
      <c r="C11" s="33" t="s">
        <v>7</v>
      </c>
      <c r="D11" s="3">
        <f>32*0.5*0.5*0.15+4*0.5*0.5*0.15</f>
        <v>1.3499999999999999</v>
      </c>
      <c r="E11" s="38"/>
      <c r="F11" s="36"/>
      <c r="G11" s="8"/>
      <c r="H11" s="9"/>
    </row>
    <row r="12" spans="1:14" ht="30" customHeight="1" x14ac:dyDescent="0.3">
      <c r="A12" s="33">
        <v>6</v>
      </c>
      <c r="B12" s="34" t="s">
        <v>110</v>
      </c>
      <c r="C12" s="33" t="s">
        <v>7</v>
      </c>
      <c r="D12" s="3">
        <f>32*0.15*0.15*2.7+4*0.3*0.3*3</f>
        <v>3.024</v>
      </c>
      <c r="E12" s="38"/>
      <c r="F12" s="36"/>
      <c r="G12" s="8"/>
      <c r="H12" s="9"/>
    </row>
    <row r="13" spans="1:14" ht="30" customHeight="1" x14ac:dyDescent="0.3">
      <c r="A13" s="33">
        <v>7</v>
      </c>
      <c r="B13" s="34" t="s">
        <v>127</v>
      </c>
      <c r="C13" s="33" t="s">
        <v>32</v>
      </c>
      <c r="D13" s="3">
        <v>30</v>
      </c>
      <c r="E13" s="38"/>
      <c r="F13" s="36"/>
      <c r="G13" s="8"/>
      <c r="H13" s="9"/>
    </row>
    <row r="14" spans="1:14" ht="30" customHeight="1" x14ac:dyDescent="0.3">
      <c r="A14" s="33">
        <v>8</v>
      </c>
      <c r="B14" s="34" t="s">
        <v>128</v>
      </c>
      <c r="C14" s="33" t="s">
        <v>32</v>
      </c>
      <c r="D14" s="35">
        <f>M6-M8*2</f>
        <v>180</v>
      </c>
      <c r="E14" s="38"/>
      <c r="F14" s="36"/>
      <c r="G14" s="8"/>
      <c r="H14" s="9"/>
    </row>
    <row r="15" spans="1:14" ht="30" customHeight="1" x14ac:dyDescent="0.3">
      <c r="A15" s="33">
        <v>9</v>
      </c>
      <c r="B15" s="34" t="s">
        <v>107</v>
      </c>
      <c r="C15" s="33" t="s">
        <v>26</v>
      </c>
      <c r="D15" s="37">
        <f>N6</f>
        <v>600</v>
      </c>
      <c r="E15" s="38"/>
      <c r="F15" s="36"/>
      <c r="G15" s="8"/>
      <c r="H15" s="9"/>
    </row>
    <row r="16" spans="1:14" ht="30" customHeight="1" x14ac:dyDescent="0.3">
      <c r="A16" s="33">
        <v>10</v>
      </c>
      <c r="B16" s="34" t="s">
        <v>111</v>
      </c>
      <c r="C16" s="33" t="s">
        <v>26</v>
      </c>
      <c r="D16" s="37">
        <f>N6*4</f>
        <v>2400</v>
      </c>
      <c r="E16" s="38"/>
      <c r="F16" s="36"/>
      <c r="G16" s="8"/>
      <c r="H16" s="9"/>
    </row>
    <row r="17" spans="1:11" ht="30" customHeight="1" x14ac:dyDescent="0.3">
      <c r="A17" s="33">
        <v>11</v>
      </c>
      <c r="B17" s="34" t="s">
        <v>112</v>
      </c>
      <c r="C17" s="33" t="s">
        <v>26</v>
      </c>
      <c r="D17" s="37">
        <v>0</v>
      </c>
      <c r="E17" s="38"/>
      <c r="F17" s="36"/>
      <c r="G17" s="8"/>
      <c r="H17" s="9"/>
    </row>
    <row r="18" spans="1:11" ht="30" customHeight="1" x14ac:dyDescent="0.3">
      <c r="A18" s="33">
        <v>12</v>
      </c>
      <c r="B18" s="34" t="s">
        <v>129</v>
      </c>
      <c r="C18" s="33" t="s">
        <v>32</v>
      </c>
      <c r="D18" s="35">
        <f>12*N7+6*4*2</f>
        <v>408</v>
      </c>
      <c r="E18" s="38"/>
      <c r="F18" s="36"/>
      <c r="G18" s="8"/>
      <c r="H18" s="9"/>
      <c r="K18" t="s">
        <v>144</v>
      </c>
    </row>
    <row r="19" spans="1:11" ht="30" customHeight="1" x14ac:dyDescent="0.3">
      <c r="A19" s="33">
        <v>14</v>
      </c>
      <c r="B19" s="34" t="s">
        <v>145</v>
      </c>
      <c r="C19" s="33" t="s">
        <v>47</v>
      </c>
      <c r="D19" s="35">
        <v>2</v>
      </c>
      <c r="E19" s="38"/>
      <c r="F19" s="36"/>
      <c r="G19" s="8"/>
      <c r="H19" s="9"/>
    </row>
    <row r="20" spans="1:11" ht="30" customHeight="1" x14ac:dyDescent="0.3">
      <c r="A20" s="33">
        <v>15</v>
      </c>
      <c r="B20" s="15" t="s">
        <v>115</v>
      </c>
      <c r="C20" s="16" t="s">
        <v>5</v>
      </c>
      <c r="D20" s="3">
        <f>30*0.2*4*2.7+4*0.3*4*3</f>
        <v>79.200000000000017</v>
      </c>
      <c r="E20" s="18"/>
      <c r="F20" s="19"/>
      <c r="G20" s="8"/>
      <c r="H20" s="9"/>
    </row>
    <row r="21" spans="1:11" ht="30" customHeight="1" x14ac:dyDescent="0.3">
      <c r="A21" s="33">
        <v>16</v>
      </c>
      <c r="B21" s="15" t="s">
        <v>116</v>
      </c>
      <c r="C21" s="16" t="s">
        <v>47</v>
      </c>
      <c r="D21" s="17">
        <v>1</v>
      </c>
      <c r="E21" s="18"/>
      <c r="F21" s="19"/>
      <c r="G21" s="8"/>
      <c r="H21" s="9"/>
    </row>
    <row r="22" spans="1:11" ht="30" customHeight="1" x14ac:dyDescent="0.3">
      <c r="A22" s="14"/>
      <c r="B22" s="10" t="s">
        <v>146</v>
      </c>
      <c r="C22" s="40"/>
      <c r="D22" s="40"/>
      <c r="E22" s="40"/>
      <c r="F22" s="59"/>
      <c r="G22" s="41"/>
      <c r="H22" s="42"/>
      <c r="K22">
        <f>F22/2500</f>
        <v>0</v>
      </c>
    </row>
  </sheetData>
  <mergeCells count="4">
    <mergeCell ref="A1:H1"/>
    <mergeCell ref="A2:H2"/>
    <mergeCell ref="A3:H3"/>
    <mergeCell ref="B5:H5"/>
  </mergeCell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8" max="22"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60644-BA23-4CD8-9E4B-6B35051FA229}">
  <dimension ref="A1:J22"/>
  <sheetViews>
    <sheetView view="pageBreakPreview" zoomScaleNormal="100" zoomScaleSheetLayoutView="100" workbookViewId="0">
      <selection activeCell="E10" sqref="E10:H13"/>
    </sheetView>
  </sheetViews>
  <sheetFormatPr baseColWidth="10" defaultRowHeight="14.4" x14ac:dyDescent="0.3"/>
  <cols>
    <col min="1" max="1" width="5.6640625" customWidth="1"/>
    <col min="2" max="2" width="48.6640625" customWidth="1"/>
    <col min="3" max="3" width="6.33203125" bestFit="1" customWidth="1"/>
    <col min="4" max="4" width="8.6640625" bestFit="1" customWidth="1"/>
    <col min="5" max="8" width="12.6640625" customWidth="1"/>
    <col min="10" max="12" width="0" hidden="1" customWidth="1"/>
  </cols>
  <sheetData>
    <row r="1" spans="1:10" ht="20.399999999999999" x14ac:dyDescent="0.3">
      <c r="A1" s="63" t="s">
        <v>137</v>
      </c>
      <c r="B1" s="63"/>
      <c r="C1" s="63"/>
      <c r="D1" s="63"/>
      <c r="E1" s="63"/>
      <c r="F1" s="63"/>
      <c r="G1" s="63"/>
      <c r="H1" s="63"/>
    </row>
    <row r="2" spans="1:10" ht="17.399999999999999" x14ac:dyDescent="0.3">
      <c r="A2" s="64" t="s">
        <v>132</v>
      </c>
      <c r="B2" s="64"/>
      <c r="C2" s="64"/>
      <c r="D2" s="64"/>
      <c r="E2" s="64"/>
      <c r="F2" s="64"/>
      <c r="G2" s="64"/>
      <c r="H2" s="64"/>
    </row>
    <row r="3" spans="1:10" ht="17.399999999999999" x14ac:dyDescent="0.3">
      <c r="A3" s="28"/>
      <c r="B3" s="28"/>
      <c r="C3" s="28"/>
      <c r="D3" s="28"/>
      <c r="E3" s="28"/>
      <c r="F3" s="28"/>
      <c r="G3" s="28"/>
      <c r="H3" s="28"/>
    </row>
    <row r="4" spans="1:10" ht="20.399999999999999" x14ac:dyDescent="0.3">
      <c r="A4" s="63" t="s">
        <v>138</v>
      </c>
      <c r="B4" s="63"/>
      <c r="C4" s="63"/>
      <c r="D4" s="63"/>
      <c r="E4" s="63"/>
      <c r="F4" s="63"/>
      <c r="G4" s="63"/>
      <c r="H4" s="63"/>
    </row>
    <row r="5" spans="1:10" ht="17.399999999999999" x14ac:dyDescent="0.3">
      <c r="A5" s="65" t="s">
        <v>52</v>
      </c>
      <c r="B5" s="65"/>
      <c r="C5" s="65"/>
      <c r="D5" s="65"/>
      <c r="E5" s="65"/>
      <c r="F5" s="65"/>
      <c r="G5" s="65"/>
      <c r="H5" s="65"/>
    </row>
    <row r="6" spans="1:10" ht="17.399999999999999" x14ac:dyDescent="0.3">
      <c r="A6" s="65"/>
      <c r="B6" s="65"/>
      <c r="C6" s="65"/>
      <c r="D6" s="65"/>
      <c r="E6" s="65"/>
      <c r="F6" s="65"/>
      <c r="G6" s="65"/>
      <c r="H6" s="65"/>
    </row>
    <row r="7" spans="1:10" ht="18.75" customHeight="1" x14ac:dyDescent="0.3">
      <c r="A7" s="66" t="s">
        <v>141</v>
      </c>
      <c r="B7" s="67"/>
      <c r="C7" s="67"/>
      <c r="D7" s="67"/>
      <c r="E7" s="67"/>
      <c r="F7" s="67"/>
      <c r="G7" s="67"/>
      <c r="H7" s="68"/>
    </row>
    <row r="8" spans="1:10" ht="17.399999999999999" x14ac:dyDescent="0.3">
      <c r="A8" s="4"/>
      <c r="B8" s="4"/>
      <c r="C8" s="4"/>
      <c r="D8" s="4"/>
      <c r="E8" s="4"/>
      <c r="F8" s="4"/>
      <c r="G8" s="4"/>
      <c r="H8" s="4"/>
    </row>
    <row r="9" spans="1:10" ht="28.8" x14ac:dyDescent="0.3">
      <c r="A9" s="5" t="s">
        <v>54</v>
      </c>
      <c r="B9" s="6" t="s">
        <v>55</v>
      </c>
      <c r="C9" s="5" t="s">
        <v>53</v>
      </c>
      <c r="D9" s="5" t="s">
        <v>56</v>
      </c>
      <c r="E9" s="6" t="s">
        <v>57</v>
      </c>
      <c r="F9" s="7" t="s">
        <v>58</v>
      </c>
      <c r="G9" s="6" t="s">
        <v>59</v>
      </c>
      <c r="H9" s="7" t="s">
        <v>60</v>
      </c>
    </row>
    <row r="10" spans="1:10" ht="30" customHeight="1" x14ac:dyDescent="0.3">
      <c r="A10" s="33">
        <v>1</v>
      </c>
      <c r="B10" s="15" t="s">
        <v>134</v>
      </c>
      <c r="C10" s="16" t="s">
        <v>47</v>
      </c>
      <c r="D10" s="17">
        <v>1</v>
      </c>
      <c r="E10" s="18"/>
      <c r="F10" s="19"/>
      <c r="G10" s="8"/>
      <c r="H10" s="9"/>
      <c r="J10" s="60">
        <f>2000/3</f>
        <v>666.66666666666663</v>
      </c>
    </row>
    <row r="11" spans="1:10" ht="30" customHeight="1" x14ac:dyDescent="0.3">
      <c r="A11" s="33">
        <v>2</v>
      </c>
      <c r="B11" s="34" t="s">
        <v>135</v>
      </c>
      <c r="C11" s="16" t="s">
        <v>53</v>
      </c>
      <c r="D11" s="17">
        <v>0</v>
      </c>
      <c r="E11" s="18"/>
      <c r="F11" s="19"/>
      <c r="G11" s="8"/>
      <c r="H11" s="9"/>
      <c r="J11" s="60">
        <f>313*3500</f>
        <v>1095500</v>
      </c>
    </row>
    <row r="12" spans="1:10" ht="30" customHeight="1" x14ac:dyDescent="0.3">
      <c r="A12" s="33">
        <v>3</v>
      </c>
      <c r="B12" s="15" t="s">
        <v>140</v>
      </c>
      <c r="C12" s="16" t="s">
        <v>53</v>
      </c>
      <c r="D12" s="17">
        <f>313*20-(223+45+33+20)</f>
        <v>5939</v>
      </c>
      <c r="E12" s="18"/>
      <c r="F12" s="19"/>
      <c r="G12" s="8"/>
      <c r="H12" s="9"/>
    </row>
    <row r="13" spans="1:10" ht="30" customHeight="1" x14ac:dyDescent="0.3">
      <c r="A13" s="14"/>
      <c r="B13" s="12" t="s">
        <v>136</v>
      </c>
      <c r="C13" s="11"/>
      <c r="D13" s="11"/>
      <c r="E13" s="35"/>
      <c r="F13" s="30"/>
      <c r="G13" s="30"/>
      <c r="H13" s="31"/>
    </row>
    <row r="14" spans="1:10" x14ac:dyDescent="0.3">
      <c r="C14" s="1"/>
      <c r="D14" s="1"/>
      <c r="E14" s="2"/>
    </row>
    <row r="15" spans="1:10" x14ac:dyDescent="0.3">
      <c r="C15" s="1"/>
      <c r="D15" s="1"/>
      <c r="E15" s="2"/>
    </row>
    <row r="16" spans="1:10" x14ac:dyDescent="0.3">
      <c r="C16" s="1"/>
      <c r="D16" s="1"/>
      <c r="E16" s="2"/>
    </row>
    <row r="17" spans="3:5" x14ac:dyDescent="0.3">
      <c r="C17" s="1"/>
      <c r="D17" s="1"/>
      <c r="E17" s="2"/>
    </row>
    <row r="18" spans="3:5" x14ac:dyDescent="0.3">
      <c r="C18" s="1"/>
      <c r="D18" s="1"/>
      <c r="E18" s="2"/>
    </row>
    <row r="19" spans="3:5" x14ac:dyDescent="0.3">
      <c r="C19" s="1"/>
      <c r="D19" s="1"/>
      <c r="E19" s="2"/>
    </row>
    <row r="20" spans="3:5" x14ac:dyDescent="0.3">
      <c r="C20" s="1"/>
      <c r="D20" s="1"/>
      <c r="E20" s="2"/>
    </row>
    <row r="21" spans="3:5" x14ac:dyDescent="0.3">
      <c r="C21" s="1"/>
      <c r="D21" s="1"/>
      <c r="E21" s="2"/>
    </row>
    <row r="22" spans="3:5" x14ac:dyDescent="0.3">
      <c r="C22" s="1"/>
      <c r="D22" s="1"/>
      <c r="E22" s="2"/>
    </row>
  </sheetData>
  <mergeCells count="6">
    <mergeCell ref="A7:H7"/>
    <mergeCell ref="A1:H1"/>
    <mergeCell ref="A2:H2"/>
    <mergeCell ref="A6:H6"/>
    <mergeCell ref="A4:H4"/>
    <mergeCell ref="A5:H5"/>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RECAP</vt:lpstr>
      <vt:lpstr>Généralités</vt:lpstr>
      <vt:lpstr>Magasin-Casegardien</vt:lpstr>
      <vt:lpstr>Cloture Princ</vt:lpstr>
      <vt:lpstr>Cloture Logement</vt:lpstr>
      <vt:lpstr>Cloture jardin</vt:lpstr>
      <vt:lpstr>AMENAGEMENT</vt:lpstr>
      <vt:lpstr>AMENAGEMENT!Zone_d_impression</vt:lpstr>
      <vt:lpstr>'Cloture jardin'!Zone_d_impression</vt:lpstr>
      <vt:lpstr>'Cloture Logement'!Zone_d_impression</vt:lpstr>
      <vt:lpstr>'Cloture Princ'!Zone_d_impression</vt:lpstr>
      <vt:lpstr>Généralités!Zone_d_impression</vt:lpstr>
      <vt:lpstr>'Magasin-Casegardien'!Zone_d_impression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IBRAHIM DAN BARIAH, Mahamadou Kabirou</cp:lastModifiedBy>
  <cp:lastPrinted>2025-06-15T13:19:58Z</cp:lastPrinted>
  <dcterms:created xsi:type="dcterms:W3CDTF">2025-06-13T10:51:20Z</dcterms:created>
  <dcterms:modified xsi:type="dcterms:W3CDTF">2025-06-19T19:02:15Z</dcterms:modified>
</cp:coreProperties>
</file>